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9" activeTab="3"/>
  </bookViews>
  <sheets>
    <sheet name="приложение 1" sheetId="1" r:id="rId1"/>
    <sheet name="приложение 2" sheetId="2" r:id="rId2"/>
    <sheet name="приложение 5" sheetId="3" r:id="rId3"/>
    <sheet name="приложение 6" sheetId="4" r:id="rId4"/>
    <sheet name="приложение 7" sheetId="5" state="hidden" r:id="rId5"/>
    <sheet name="приложение 8" sheetId="6" state="hidden" r:id="rId6"/>
    <sheet name="приложение 9" sheetId="7" state="hidden" r:id="rId7"/>
    <sheet name="приложение 10" sheetId="8" state="hidden" r:id="rId8"/>
  </sheets>
  <definedNames>
    <definedName name="_xlnm.Print_Titles" localSheetId="0">'приложение 1'!$15:$15</definedName>
    <definedName name="_xlnm.Print_Titles" localSheetId="2">'приложение 5'!$13:$15</definedName>
    <definedName name="_xlnm.Print_Titles" localSheetId="3">'приложение 6'!$12:$14</definedName>
    <definedName name="_xlnm.Print_Titles" localSheetId="4">'приложение 7'!$15:$17</definedName>
    <definedName name="_xlnm.Print_Area" localSheetId="0">'приложение 1'!$A$1:$F$20</definedName>
    <definedName name="_xlnm.Print_Area" localSheetId="7">'приложение 10'!$A$1:$C$22</definedName>
    <definedName name="_xlnm.Print_Area" localSheetId="1">'приложение 2'!$A$1:$E$44</definedName>
    <definedName name="_xlnm.Print_Area" localSheetId="2">'приложение 5'!$A$1:$F$44</definedName>
    <definedName name="_xlnm.Print_Area" localSheetId="3">'приложение 6'!$A$1:$L$176</definedName>
    <definedName name="_xlnm.Print_Area" localSheetId="4">'приложение 7'!$A$1:$L$59</definedName>
    <definedName name="_xlnm.Print_Area" localSheetId="5">'приложение 8'!$A$1:$B$24</definedName>
    <definedName name="_xlnm.Print_Area" localSheetId="6">'приложение 9'!$A$1:$B$28</definedName>
  </definedNames>
  <calcPr fullCalcOnLoad="1"/>
</workbook>
</file>

<file path=xl/sharedStrings.xml><?xml version="1.0" encoding="utf-8"?>
<sst xmlns="http://schemas.openxmlformats.org/spreadsheetml/2006/main" count="1277" uniqueCount="288">
  <si>
    <t>Наименование</t>
  </si>
  <si>
    <t>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</si>
  <si>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</si>
  <si>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</si>
  <si>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</si>
  <si>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</si>
  <si>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</si>
  <si>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</si>
  <si>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</si>
  <si>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СОЦИАЛЬНАЯ ПОЛИТИКА</t>
  </si>
  <si>
    <t xml:space="preserve">Наименование </t>
  </si>
  <si>
    <t>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</si>
  <si>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</si>
  <si>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</si>
  <si>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</si>
  <si>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ВСЕГО РАСХОДОВ</t>
  </si>
  <si>
    <t>(тыс. рублей)</t>
  </si>
  <si>
    <t>РЗ</t>
  </si>
  <si>
    <t>ПР</t>
  </si>
  <si>
    <t>КЦСР</t>
  </si>
  <si>
    <t>КВР</t>
  </si>
  <si>
    <t>91</t>
  </si>
  <si>
    <t>Резервные средства</t>
  </si>
  <si>
    <t>Иные межбюджетные трансферты</t>
  </si>
  <si>
    <t>Обеспечение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</si>
  <si>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</si>
  <si>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ГРБС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</si>
  <si>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</si>
  <si>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Пенсионное обеспечение</t>
  </si>
  <si>
    <t xml:space="preserve">Распределение бюджетных ассигнований    </t>
  </si>
  <si>
    <t>0</t>
  </si>
  <si>
    <t>ФИЗИЧЕСКАЯ КУЛЬТУРА И СПОРТ</t>
  </si>
  <si>
    <t>наименование</t>
  </si>
  <si>
    <t>Код бюджетной классификации</t>
  </si>
  <si>
    <t>сумма</t>
  </si>
  <si>
    <t>Доходы</t>
  </si>
  <si>
    <t>Всего доходов</t>
  </si>
  <si>
    <t>Распределение бюджетных ассигнований</t>
  </si>
  <si>
    <t>Всего бюджетных ассигнований</t>
  </si>
  <si>
    <t>Молодежная политика</t>
  </si>
  <si>
    <t>ОБРАЗОВАНИЕ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</si>
  <si>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</si>
  <si>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выполнение полномочий в области внешнего финансового контроля</t>
  </si>
  <si>
    <t>Физическая культура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</si>
  <si>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</si>
  <si>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ИСТОЧНИКИ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</si>
  <si>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</si>
  <si>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</si>
  <si>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</si>
  <si>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01 05 00 00 00 0000 000</t>
  </si>
  <si>
    <t>Изменение остатков средств на счетах по учету средств бюджета</t>
  </si>
  <si>
    <t>01 05 02 01 10 0000 610</t>
  </si>
  <si>
    <t>ИТОГО</t>
  </si>
  <si>
    <t>Код</t>
  </si>
  <si>
    <t>Наименование групп, подгрупп и статей доходов</t>
  </si>
  <si>
    <t>Сумма    (тыс.руб.)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</si>
  <si>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</si>
  <si>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</si>
  <si>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</si>
  <si>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</si>
  <si>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</si>
  <si>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Жилищное хозяйство</t>
  </si>
  <si>
    <t>Налог на имущество физических лиц, взимаемый по ставкам, применяемым к объектам   налогообложения, расположенным в границах 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</si>
  <si>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</si>
  <si>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</si>
  <si>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</si>
  <si>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1 01 02010 01 0000 110</t>
  </si>
  <si>
    <t>1 06 01030 10 0000 110</t>
  </si>
  <si>
    <t>1 06 06033 10 0000 110</t>
  </si>
  <si>
    <t>1 06 06043 10 0000 110</t>
  </si>
  <si>
    <t>1 08 04020 01 0000 110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</si>
  <si>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</si>
  <si>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00000</t>
  </si>
  <si>
    <t>00</t>
  </si>
  <si>
    <t>00180</t>
  </si>
  <si>
    <t>00190</t>
  </si>
  <si>
    <t>51180</t>
  </si>
  <si>
    <t>Расходы на обеспечение функций государственных (муниципальных) органов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</si>
  <si>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</si>
  <si>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</si>
  <si>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Коммунальное хозяйство</t>
  </si>
  <si>
    <t>S2270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</si>
  <si>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</si>
  <si>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</si>
  <si>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01 05 02 01 10 0000 510</t>
  </si>
  <si>
    <t>НАЦИОНАЛЬНАЯ ЭКОНОМИКА</t>
  </si>
  <si>
    <t>Уплата иных платежей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</si>
  <si>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</si>
  <si>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(тыс. руб.)</t>
  </si>
  <si>
    <t>Наименование передаваемого полномочия</t>
  </si>
  <si>
    <t>Сумма расходов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</si>
  <si>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</si>
  <si>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В том числе:</t>
  </si>
  <si>
    <t>ИНЫЕ МЕЖБЮДЖЕТНЫЕ ТРАНСФЕРТЫ</t>
  </si>
  <si>
    <t>СУБВЕНЦИИ ОТ БЮДЖЕТОВ БЮДЖЕТНОЙ СИСТЕМЫ</t>
  </si>
  <si>
    <t>ДОТАЦИИ БЮДЖЕТАМ СУБЪЕКТОВ РОССИЙСКОЙ ФЕДЕРАЦИИ И МУНИЦИПАЛЬНЫХ ОБРАЗОВАНИЙ</t>
  </si>
  <si>
    <t>НАЛОГИ НА ИМУЩЕСТВО</t>
  </si>
  <si>
    <t xml:space="preserve">СУБСИДИИ БЮДЖЕТАМ БЮДЖЕТНОЙ СИСТЕМЫ РОССИЙСКОЙ ФЕДЕРАЦИИ (МЕЖБЮДЖЕТНЫЕ СУБСИДИИ) </t>
  </si>
  <si>
    <t>Фонд оплаты труда государственных (муниципальных)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</si>
  <si>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 на осуществление первичного воинского учета на территориях, где отсутствуют военные комиссариаты</t>
  </si>
  <si>
    <t>Прочая закупка товаров, работ и услуг для государственных (муниципальных) нужд</t>
  </si>
  <si>
    <t>Условно утверждаемые расходы</t>
  </si>
  <si>
    <t>Обеспечение деятельности органов местного самоуправления</t>
  </si>
  <si>
    <t>Расходы на выплаты персоналу муниципальных органов</t>
  </si>
  <si>
    <t>Расходы на выплаты персоналу государственных
(муниципальных) органов</t>
  </si>
  <si>
    <t>Расходы на обеспечение функций муниципальных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</si>
  <si>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</si>
  <si>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</si>
  <si>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90000</t>
  </si>
  <si>
    <t>Осуществление переданных полномочий по правовому обеспечению деятельности органов местного самоуправления</t>
  </si>
  <si>
    <t>90110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</si>
  <si>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</si>
  <si>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</si>
  <si>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</si>
  <si>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Осуществление переданных полномочий в области внешнего финансового контроля</t>
  </si>
  <si>
    <t>90130</t>
  </si>
  <si>
    <t>70</t>
  </si>
  <si>
    <t>5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</si>
  <si>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</si>
  <si>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</si>
  <si>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Осуществление первичного воинского учета на территориях, где отсутствуют военные комиссариаты</t>
  </si>
  <si>
    <t>23010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</si>
  <si>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</si>
  <si>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90010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</si>
  <si>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</si>
  <si>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</si>
  <si>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23020</t>
  </si>
  <si>
    <t>23030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</si>
  <si>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</si>
  <si>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</si>
  <si>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 xml:space="preserve">Социальные выплаты гражданам, кроме публичных
нормативных социальных выплат
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</si>
  <si>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</si>
  <si>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</si>
  <si>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2 07 05030 10 0000 180</t>
  </si>
  <si>
    <t>Прочие безвозмездные поступления в бюджеты сельских поселений</t>
  </si>
  <si>
    <t>2 07 00000 00 0000 000</t>
  </si>
  <si>
    <t>ПРОЧИЕ БЕЗВОЗМЕЗДНЫЕ ПОСТУПЛЕНИЯ</t>
  </si>
  <si>
    <t>03</t>
  </si>
  <si>
    <t>10</t>
  </si>
  <si>
    <t>Прочие субсидии бюджетам сельских поселений</t>
  </si>
  <si>
    <t>2 02 29999 10 0000 151</t>
  </si>
  <si>
    <t>01</t>
  </si>
  <si>
    <t>04</t>
  </si>
  <si>
    <t>8</t>
  </si>
  <si>
    <t>9</t>
  </si>
  <si>
    <t>РАСПРЕДЕЛЕНИЕ</t>
  </si>
  <si>
    <t>02</t>
  </si>
  <si>
    <t>Закупка товаров, работ и услуг в сфере информационно-коммуникационных технологий</t>
  </si>
  <si>
    <t>Уплата прочих налогов, сборов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</si>
  <si>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</si>
  <si>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</si>
  <si>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06</t>
  </si>
  <si>
    <t>11</t>
  </si>
  <si>
    <t>13</t>
  </si>
  <si>
    <t>05</t>
  </si>
  <si>
    <t xml:space="preserve"> </t>
  </si>
  <si>
    <t>S1090</t>
  </si>
  <si>
    <t>Мероприятия по благоустройству поселения</t>
  </si>
  <si>
    <t>07</t>
  </si>
  <si>
    <t>Доплаты к пенсиям, дополнительное пенсионное обеспечение</t>
  </si>
  <si>
    <t>Пособия, компенсации и иные социальные выплаты гражданам, кроме публичных нормативных обязательств</t>
  </si>
  <si>
    <t>Мероприятия в области спорта и физической культуры</t>
  </si>
  <si>
    <t>09</t>
  </si>
  <si>
    <t>08</t>
  </si>
  <si>
    <t>Администрация Шольского поселения</t>
  </si>
  <si>
    <t>ИТОГО РАСХОДОВ</t>
  </si>
  <si>
    <t>Доплаты к пенсиям муниципальных служащих</t>
  </si>
  <si>
    <t>83010</t>
  </si>
  <si>
    <t>1 17 05050 10 0000 180</t>
  </si>
  <si>
    <t>Прочие неналоговые доходы бюджетов сельских поселений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</si>
  <si>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</si>
  <si>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</si>
  <si>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20010</t>
  </si>
  <si>
    <t>90260</t>
  </si>
  <si>
    <t>2021 год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</si>
  <si>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</si>
  <si>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</si>
  <si>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2 02 15002 10 0000 150</t>
  </si>
  <si>
    <t>2 02 29999 10 0000 150</t>
  </si>
  <si>
    <t>2 02 35118 10 0000 150</t>
  </si>
  <si>
    <t>2 02 40014 10 0000 150</t>
  </si>
  <si>
    <t>2 07 05020 10 0000  150</t>
  </si>
  <si>
    <t>811 2 02 04014 10 0000 150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</si>
  <si>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</si>
  <si>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</si>
  <si>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</si>
  <si>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Организация уличного освещения</t>
  </si>
  <si>
    <t>Дорожное хозяйство (дорожные фонды)</t>
  </si>
  <si>
    <t>1 14 02053 10 0000 410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</si>
  <si>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
</t>
  </si>
  <si>
    <t>Реализация мероприятий проекта "Народный бюджет"</t>
  </si>
  <si>
    <t>72310</t>
  </si>
  <si>
    <t>2022 год</t>
  </si>
  <si>
    <t>Фонд оплаты труда муниципальных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</si>
  <si>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органов </t>
  </si>
  <si>
    <t>Муниципальная   программа «Развитие территории Шольского сельского поселения на 2021 – 2025 годы»</t>
  </si>
  <si>
    <t>45</t>
  </si>
  <si>
    <t>Увеличение прочих остатков денежных средств   бюджетов сельских  поселений</t>
  </si>
  <si>
    <t>Уменьшение прочих остатков денежных средств   бюджетов сельских  поселений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</si>
  <si>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
</t>
  </si>
  <si>
    <t>Расходы на проведение мероприятий по предотвращению распространения сорного растения борщевик Сосновского</t>
  </si>
  <si>
    <t>S1400</t>
  </si>
  <si>
    <t>Приложение 1</t>
  </si>
  <si>
    <t>Приложение 2</t>
  </si>
  <si>
    <t>Приложение 6</t>
  </si>
  <si>
    <t>Приложение 7</t>
  </si>
  <si>
    <t>Единая субвенция бюджетам муниципальных образований</t>
  </si>
  <si>
    <t>Расходы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</si>
  <si>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</si>
  <si>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</si>
  <si>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2 02 16001 10 0000 150</t>
  </si>
  <si>
    <t>Приложение 5</t>
  </si>
  <si>
    <t>Дотации бюджетам сельских поселений на выравнивание бюджетной обеспеченности из бюджетов муниципальных районов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</si>
  <si>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</si>
  <si>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</si>
  <si>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2 02 15853 10 0000 150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</si>
  <si>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</si>
  <si>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2 02 36900 10 0000 150</t>
  </si>
  <si>
    <t>Единая субвенция бюджетам сельских поселений из бюджета субъекта Российской Федерации</t>
  </si>
  <si>
    <t>Муниципальная   программа «Развитие территории Шольского сельского поселения на 2021– 2025 годы»</t>
  </si>
  <si>
    <t>2023 год</t>
  </si>
  <si>
    <t>23040</t>
  </si>
  <si>
    <t>Объем доходов  бюджета Шольского сельского поселения на 2021 год и плановый период 2022 и 2023 годов, формируемый за счет налоговых и неналоговых доходов, а также безвозмездных поступлений</t>
  </si>
  <si>
    <t>по разделам, подразделам,  классификации расходов на 2021 год и плановый период 2022 и 2023 годов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</si>
  <si>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2021 год и плановый период 2022 и 2023 годов</t>
  </si>
  <si>
    <t>к решению Совета Шольского сельского поселения</t>
  </si>
  <si>
    <t>"О  бюджете Шольского сельского поселения      
на 2021 год и плановый период 2022 и 2023 годов</t>
  </si>
  <si>
    <t>"О  бюджете Шольского сельского поселения на 2021 год и плановый период 2022 и 2023 годов</t>
  </si>
  <si>
    <t>Фонд оплаты труда муниципальных органов (Муниц.сл.)</t>
  </si>
  <si>
    <t>Взносы по обязательному социальному страхованию на выплаты денежного содержания и иные выплаты работникам муниципальных органов (Мун.сл.)</t>
  </si>
  <si>
    <t>Фонд оплаты труда муниципальных органов (Обсл.пер.)</t>
  </si>
  <si>
    <t>Взносы по обязательному социальному страхованию на выплаты денежного содержания и иные выплаты работникам муниципальных органов (Обсл.пер.)</t>
  </si>
  <si>
    <t>БЕЗВОЗМЕЗДНЫЕ ПОСТУПЛЕНИЯ ОТ НЕГОСУДАРСТВЕННЫХ ОРГАНИЗАЦИЙ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</si>
  <si>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</si>
  <si>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</si>
  <si>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внутреннего финансирования дефицита бюджета поселения на 2021 год и плановый период 2022 и 2023 годов</t>
  </si>
  <si>
    <t>Межбюджетные трансферты, передаваемые бюджету 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местного значения в соответствии с заключенными соглашениями на 2021 год</t>
  </si>
  <si>
    <t>Межбюджетные трансферты, передаваемые бюджету Шольского сельского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2021 год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</si>
  <si>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</si>
  <si>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70030</t>
  </si>
  <si>
    <t>Расходы на выплаты персоналу государственных (муниципальных) органов</t>
  </si>
  <si>
    <t>от      .12.2020    № _________</t>
  </si>
  <si>
    <t>Распределение объемов межбюджетных трансфертов бюджету Шольского сельского поселения за счет средств Дорожного фонда Белозерского муниципального района на 2021 год</t>
  </si>
  <si>
    <t>811 04 09 45 0 02 90030 240 000</t>
  </si>
  <si>
    <t xml:space="preserve">бюджетных ассигнований на реализацию муниципальной программы «Развитие территории Шольского  сельского поселения на 2021 – 2025 годы» на 2021 год и плановый период 2022 и 2023 годов    </t>
  </si>
  <si>
    <t>Защита населения и территории от чрезвычайных ситуаций природного и техногенного характера, пожарная безопасность</t>
  </si>
  <si>
    <t>КУЛЬТУРА, КИНЕМАТОГРАФИЯ</t>
  </si>
  <si>
    <t xml:space="preserve">Другие вопросы в области культуры, кинематографии
</t>
  </si>
  <si>
    <t>23070</t>
  </si>
  <si>
    <t>Расходы на проведение культурно-массовых мероприятий</t>
  </si>
  <si>
    <t>23050</t>
  </si>
  <si>
    <t>Основное мероприятие «Обеспечение мер пожарной безопасности»</t>
  </si>
  <si>
    <t>Мероприятия по пожарной безопасности</t>
  </si>
  <si>
    <t>Основное мероприятие «Содержание муниципальных дорог  общего пользования (при условии передачи полномочий)»</t>
  </si>
  <si>
    <t>Основное мероприятие «Жилищное хозяйство»</t>
  </si>
  <si>
    <t>Содержание муниципального жилищного фонда</t>
  </si>
  <si>
    <t>Основное мероприятие «Мероприятия, направленные на повышение уровня комплексного обустройства населенных пунктов»</t>
  </si>
  <si>
    <t>Организация и содержание мест захоронения</t>
  </si>
  <si>
    <t>Основное мероприятие «Организация и проведение мероприятий по направлениям государственной молодежной политики»</t>
  </si>
  <si>
    <t>Основное мероприятие «Мероприятия, направленные на развитие физической культуры и спорта»</t>
  </si>
  <si>
    <t>от      25.12.2020    № 42</t>
  </si>
  <si>
    <t>к решению Совета поселения</t>
  </si>
  <si>
    <t>"Приложение 1</t>
  </si>
  <si>
    <t>".</t>
  </si>
  <si>
    <t>"Приложение 5</t>
  </si>
  <si>
    <t>Приложение 3</t>
  </si>
  <si>
    <t>"Приложение 6</t>
  </si>
  <si>
    <t>Приложение 4</t>
  </si>
  <si>
    <t>"Приложение 7</t>
  </si>
  <si>
    <t>"Приложение 9</t>
  </si>
  <si>
    <t>"Приложение 10</t>
  </si>
  <si>
    <t>Остаток средств на начало года</t>
  </si>
  <si>
    <r>
      <t>Ост</t>
    </r>
    <r>
      <rPr>
        <b/>
        <sz val="11"/>
        <color indexed="8"/>
        <rFont val="Times New Roman"/>
        <family val="1"/>
      </rPr>
      <t>аток средств на начало года</t>
    </r>
  </si>
  <si>
    <t>Основное мероприятие «Коммунальное хозяйство»</t>
  </si>
  <si>
    <t>"Приложение 2</t>
  </si>
  <si>
    <t xml:space="preserve">от   .03.20201   № </t>
  </si>
  <si>
    <t>Другие вопросы в области жилищно-коммунального хозяйства</t>
  </si>
  <si>
    <t xml:space="preserve">Взносы по обязательному социальному страхованию на выплаты денежного содержания и иные выплаты работникам муниципальных  органов </t>
  </si>
  <si>
    <t>"Приложение 8</t>
  </si>
  <si>
    <t>Иные межбюджетные трансферты на охрану окружающей среды и рационального использования природных ресурсов</t>
  </si>
  <si>
    <t xml:space="preserve">от   .05.20201   № 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</si>
  <si>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</t>
  </si>
  <si>
    <t>Расходы по охране и комплексному использованию водных ресурсов, обеспечение населения качественной питьевой водой</t>
  </si>
  <si>
    <t>20110</t>
  </si>
  <si>
    <t>плюс 400</t>
  </si>
  <si>
    <t>от   30.06.20201   № 21</t>
  </si>
  <si>
    <t>от  30.06.20201   № 21</t>
  </si>
  <si>
    <t xml:space="preserve">от  30.06.20201   № 21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</si>
</sst>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;[Red]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"/>
    <numFmt numFmtId="189" formatCode="* _-#,##0&quot;р.&quot;;* \-#,##0&quot;р.&quot;;* _-&quot;-&quot;&quot;р.&quot;;@"/>
    <numFmt numFmtId="190" formatCode="* #,##0;* \-#,##0;* &quot;-&quot;;@"/>
    <numFmt numFmtId="191" formatCode="* _-#,##0.00&quot;р.&quot;;* \-#,##0.00&quot;р.&quot;;* _-&quot;-&quot;??&quot;р.&quot;;@"/>
    <numFmt numFmtId="192" formatCode="* #,##0.00;* \-#,##0.00;* &quot;-&quot;??;@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0000"/>
    <numFmt numFmtId="198" formatCode="00\.00\.00"/>
    <numFmt numFmtId="199" formatCode="000\.00\.000\.0"/>
    <numFmt numFmtId="200" formatCode="00\.000\.000"/>
    <numFmt numFmtId="201" formatCode="#,##0.00;[Red]\-#,##0.00;0.00"/>
    <numFmt numFmtId="202" formatCode="#,##0_ ;[Red]\-#,##0\ "/>
  </numFmts>
  <fonts count="6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13" fillId="20" borderId="3">
      <alignment horizontal="left" vertical="top"/>
      <protection/>
    </xf>
    <xf numFmtId="49" fontId="34" fillId="0" borderId="3">
      <alignment horizontal="left" vertical="top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3">
      <alignment horizontal="left" vertical="top" wrapText="1"/>
      <protection/>
    </xf>
    <xf numFmtId="0" fontId="34" fillId="0" borderId="3">
      <alignment horizontal="left" vertical="top" wrapText="1"/>
      <protection/>
    </xf>
    <xf numFmtId="0" fontId="13" fillId="2" borderId="3">
      <alignment horizontal="left" vertical="top" wrapText="1"/>
      <protection/>
    </xf>
    <xf numFmtId="0" fontId="13" fillId="22" borderId="3">
      <alignment horizontal="left" vertical="top" wrapText="1"/>
      <protection/>
    </xf>
    <xf numFmtId="0" fontId="13" fillId="23" borderId="3">
      <alignment horizontal="left" vertical="top" wrapText="1"/>
      <protection/>
    </xf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35" fillId="0" borderId="0">
      <alignment horizontal="left" vertical="top"/>
      <protection/>
    </xf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11" borderId="9" applyNumberFormat="0">
      <alignment horizontal="right" vertical="top"/>
      <protection/>
    </xf>
    <xf numFmtId="0" fontId="13" fillId="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7" borderId="10" applyNumberFormat="0" applyFont="0" applyAlignment="0" applyProtection="0"/>
    <xf numFmtId="9" fontId="0" fillId="0" borderId="0" applyFont="0" applyFill="0" applyBorder="0" applyAlignment="0" applyProtection="0"/>
    <xf numFmtId="49" fontId="36" fillId="26" borderId="3">
      <alignment horizontal="left" vertical="top" wrapText="1"/>
      <protection/>
    </xf>
    <xf numFmtId="49" fontId="13" fillId="0" borderId="3">
      <alignment horizontal="left" vertical="top" wrapText="1"/>
      <protection/>
    </xf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</cellStyleXfs>
  <cellXfs count="448">
    <xf numFmtId="0" fontId="0" fillId="0" borderId="0" xfId="0" applyAlignment="1">
      <alignment/>
    </xf>
    <xf numFmtId="180" fontId="4" fillId="0" borderId="0" xfId="66" applyNumberFormat="1" applyFont="1" applyFill="1" applyBorder="1" applyAlignment="1" applyProtection="1">
      <alignment horizontal="right"/>
      <protection hidden="1"/>
    </xf>
    <xf numFmtId="0" fontId="2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75" applyFont="1">
      <alignment/>
      <protection/>
    </xf>
    <xf numFmtId="0" fontId="1" fillId="0" borderId="0" xfId="75" applyFont="1" applyAlignment="1">
      <alignment horizontal="center" vertical="top" wrapText="1"/>
      <protection/>
    </xf>
    <xf numFmtId="0" fontId="0" fillId="0" borderId="0" xfId="73" applyBorder="1">
      <alignment/>
      <protection/>
    </xf>
    <xf numFmtId="0" fontId="0" fillId="0" borderId="0" xfId="73" applyFill="1" applyBorder="1">
      <alignment/>
      <protection/>
    </xf>
    <xf numFmtId="181" fontId="1" fillId="0" borderId="0" xfId="75" applyNumberFormat="1" applyFont="1" applyFill="1">
      <alignment/>
      <protection/>
    </xf>
    <xf numFmtId="181" fontId="28" fillId="0" borderId="0" xfId="0" applyNumberFormat="1" applyFont="1" applyAlignment="1">
      <alignment horizontal="right"/>
    </xf>
    <xf numFmtId="181" fontId="28" fillId="0" borderId="0" xfId="0" applyNumberFormat="1" applyFont="1" applyAlignment="1">
      <alignment/>
    </xf>
    <xf numFmtId="0" fontId="1" fillId="0" borderId="0" xfId="75" applyFont="1" applyFill="1">
      <alignment/>
      <protection/>
    </xf>
    <xf numFmtId="0" fontId="4" fillId="0" borderId="0" xfId="75" applyFont="1" applyFill="1">
      <alignment/>
      <protection/>
    </xf>
    <xf numFmtId="181" fontId="4" fillId="0" borderId="0" xfId="75" applyNumberFormat="1" applyFont="1" applyFill="1">
      <alignment/>
      <protection/>
    </xf>
    <xf numFmtId="0" fontId="38" fillId="0" borderId="12" xfId="75" applyFont="1" applyFill="1" applyBorder="1" applyAlignment="1">
      <alignment horizontal="center" vertical="top" wrapText="1"/>
      <protection/>
    </xf>
    <xf numFmtId="0" fontId="2" fillId="28" borderId="12" xfId="0" applyFont="1" applyFill="1" applyBorder="1" applyAlignment="1">
      <alignment horizontal="left" vertical="top" wrapText="1"/>
    </xf>
    <xf numFmtId="0" fontId="41" fillId="0" borderId="0" xfId="76" applyFont="1" applyFill="1" applyAlignment="1">
      <alignment/>
      <protection/>
    </xf>
    <xf numFmtId="0" fontId="41" fillId="0" borderId="0" xfId="0" applyFont="1" applyFill="1" applyAlignment="1">
      <alignment/>
    </xf>
    <xf numFmtId="0" fontId="2" fillId="28" borderId="12" xfId="76" applyFont="1" applyFill="1" applyBorder="1" applyAlignment="1">
      <alignment horizontal="center" vertical="center"/>
      <protection/>
    </xf>
    <xf numFmtId="180" fontId="2" fillId="28" borderId="12" xfId="76" applyNumberFormat="1" applyFont="1" applyFill="1" applyBorder="1" applyAlignment="1">
      <alignment horizontal="center" vertical="top" wrapText="1"/>
      <protection/>
    </xf>
    <xf numFmtId="0" fontId="59" fillId="28" borderId="12" xfId="0" applyFont="1" applyFill="1" applyBorder="1" applyAlignment="1">
      <alignment horizontal="left" vertical="top" wrapText="1"/>
    </xf>
    <xf numFmtId="180" fontId="4" fillId="28" borderId="0" xfId="66" applyNumberFormat="1" applyFont="1" applyFill="1" applyBorder="1" applyAlignment="1" applyProtection="1">
      <alignment horizontal="right"/>
      <protection hidden="1"/>
    </xf>
    <xf numFmtId="0" fontId="2" fillId="28" borderId="12" xfId="0" applyFont="1" applyFill="1" applyBorder="1" applyAlignment="1">
      <alignment horizontal="center" wrapText="1"/>
    </xf>
    <xf numFmtId="0" fontId="2" fillId="28" borderId="12" xfId="0" applyFont="1" applyFill="1" applyBorder="1" applyAlignment="1">
      <alignment horizontal="center" vertical="center" wrapText="1"/>
    </xf>
    <xf numFmtId="0" fontId="2" fillId="28" borderId="12" xfId="0" applyNumberFormat="1" applyFont="1" applyFill="1" applyBorder="1" applyAlignment="1">
      <alignment horizontal="center" vertical="center" wrapText="1"/>
    </xf>
    <xf numFmtId="188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3" fillId="28" borderId="0" xfId="0" applyFont="1" applyFill="1" applyBorder="1" applyAlignment="1">
      <alignment horizontal="left" wrapText="1"/>
    </xf>
    <xf numFmtId="0" fontId="2" fillId="28" borderId="0" xfId="0" applyFont="1" applyFill="1" applyBorder="1" applyAlignment="1">
      <alignment horizontal="center" vertical="center" wrapText="1"/>
    </xf>
    <xf numFmtId="181" fontId="3" fillId="28" borderId="0" xfId="0" applyNumberFormat="1" applyFont="1" applyFill="1" applyBorder="1" applyAlignment="1">
      <alignment horizontal="right" vertical="center" wrapText="1"/>
    </xf>
    <xf numFmtId="0" fontId="4" fillId="0" borderId="0" xfId="66" applyFont="1">
      <alignment/>
      <protection/>
    </xf>
    <xf numFmtId="0" fontId="41" fillId="0" borderId="0" xfId="66" applyFont="1">
      <alignment/>
      <protection/>
    </xf>
    <xf numFmtId="0" fontId="60" fillId="0" borderId="0" xfId="66" applyFont="1" applyAlignment="1">
      <alignment wrapText="1"/>
      <protection/>
    </xf>
    <xf numFmtId="0" fontId="0" fillId="0" borderId="0" xfId="66" applyAlignment="1">
      <alignment/>
      <protection/>
    </xf>
    <xf numFmtId="0" fontId="58" fillId="0" borderId="0" xfId="72">
      <alignment/>
      <protection/>
    </xf>
    <xf numFmtId="0" fontId="60" fillId="0" borderId="0" xfId="66" applyFont="1" applyAlignment="1">
      <alignment horizontal="right"/>
      <protection/>
    </xf>
    <xf numFmtId="0" fontId="61" fillId="0" borderId="12" xfId="72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vertical="center" wrapText="1"/>
      <protection/>
    </xf>
    <xf numFmtId="180" fontId="62" fillId="0" borderId="12" xfId="72" applyNumberFormat="1" applyFont="1" applyBorder="1" applyAlignment="1">
      <alignment horizontal="center" vertical="center" wrapText="1"/>
      <protection/>
    </xf>
    <xf numFmtId="180" fontId="61" fillId="0" borderId="12" xfId="72" applyNumberFormat="1" applyFont="1" applyBorder="1" applyAlignment="1">
      <alignment horizontal="center" vertical="center" wrapText="1"/>
      <protection/>
    </xf>
    <xf numFmtId="0" fontId="43" fillId="28" borderId="12" xfId="76" applyFont="1" applyFill="1" applyBorder="1" applyAlignment="1">
      <alignment horizontal="center" vertical="center"/>
      <protection/>
    </xf>
    <xf numFmtId="0" fontId="43" fillId="28" borderId="12" xfId="0" applyFont="1" applyFill="1" applyBorder="1" applyAlignment="1">
      <alignment horizontal="left" vertical="top" wrapText="1"/>
    </xf>
    <xf numFmtId="180" fontId="43" fillId="28" borderId="12" xfId="76" applyNumberFormat="1" applyFont="1" applyFill="1" applyBorder="1" applyAlignment="1">
      <alignment horizontal="center" vertical="top" wrapText="1"/>
      <protection/>
    </xf>
    <xf numFmtId="0" fontId="2" fillId="28" borderId="12" xfId="76" applyFont="1" applyFill="1" applyBorder="1" applyAlignment="1">
      <alignment horizontal="left" vertical="top" wrapText="1"/>
      <protection/>
    </xf>
    <xf numFmtId="180" fontId="2" fillId="28" borderId="12" xfId="76" applyNumberFormat="1" applyFont="1" applyFill="1" applyBorder="1" applyAlignment="1">
      <alignment horizontal="center" vertical="top"/>
      <protection/>
    </xf>
    <xf numFmtId="0" fontId="2" fillId="28" borderId="12" xfId="66" applyNumberFormat="1" applyFont="1" applyFill="1" applyBorder="1" applyAlignment="1" applyProtection="1">
      <alignment horizontal="left" vertical="top" wrapText="1"/>
      <protection hidden="1"/>
    </xf>
    <xf numFmtId="180" fontId="2" fillId="28" borderId="12" xfId="73" applyNumberFormat="1" applyFont="1" applyFill="1" applyBorder="1" applyAlignment="1" applyProtection="1">
      <alignment horizontal="center" vertical="top"/>
      <protection hidden="1"/>
    </xf>
    <xf numFmtId="0" fontId="43" fillId="28" borderId="12" xfId="76" applyFont="1" applyFill="1" applyBorder="1" applyAlignment="1">
      <alignment horizontal="left" vertical="top" wrapText="1"/>
      <protection/>
    </xf>
    <xf numFmtId="180" fontId="43" fillId="28" borderId="12" xfId="76" applyNumberFormat="1" applyFont="1" applyFill="1" applyBorder="1" applyAlignment="1">
      <alignment horizontal="center" vertical="top"/>
      <protection/>
    </xf>
    <xf numFmtId="0" fontId="43" fillId="28" borderId="12" xfId="73" applyFont="1" applyFill="1" applyBorder="1" applyAlignment="1" applyProtection="1">
      <alignment horizontal="center" vertical="center"/>
      <protection hidden="1"/>
    </xf>
    <xf numFmtId="0" fontId="43" fillId="28" borderId="12" xfId="66" applyNumberFormat="1" applyFont="1" applyFill="1" applyBorder="1" applyAlignment="1" applyProtection="1">
      <alignment horizontal="left" vertical="top" wrapText="1"/>
      <protection hidden="1"/>
    </xf>
    <xf numFmtId="0" fontId="3" fillId="28" borderId="13" xfId="76" applyFont="1" applyFill="1" applyBorder="1" applyAlignment="1">
      <alignment horizontal="center" vertical="center"/>
      <protection/>
    </xf>
    <xf numFmtId="0" fontId="3" fillId="28" borderId="13" xfId="76" applyFont="1" applyFill="1" applyBorder="1" applyAlignment="1">
      <alignment horizontal="left" vertical="top" wrapText="1"/>
      <protection/>
    </xf>
    <xf numFmtId="0" fontId="44" fillId="28" borderId="13" xfId="76" applyFont="1" applyFill="1" applyBorder="1" applyAlignment="1">
      <alignment horizontal="center" vertical="center"/>
      <protection/>
    </xf>
    <xf numFmtId="0" fontId="43" fillId="28" borderId="13" xfId="76" applyFont="1" applyFill="1" applyBorder="1" applyAlignment="1">
      <alignment horizontal="left" vertical="top" wrapText="1"/>
      <protection/>
    </xf>
    <xf numFmtId="0" fontId="38" fillId="0" borderId="12" xfId="0" applyFont="1" applyBorder="1" applyAlignment="1">
      <alignment horizontal="center" vertical="center"/>
    </xf>
    <xf numFmtId="49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4" fillId="0" borderId="0" xfId="74" applyFont="1" applyFill="1" applyBorder="1" applyAlignment="1">
      <alignment horizontal="left" vertical="top"/>
      <protection/>
    </xf>
    <xf numFmtId="0" fontId="1" fillId="0" borderId="0" xfId="66" applyFont="1">
      <alignment/>
      <protection/>
    </xf>
    <xf numFmtId="0" fontId="2" fillId="0" borderId="12" xfId="66" applyFont="1" applyBorder="1" applyAlignment="1">
      <alignment horizontal="center" vertical="center" wrapText="1"/>
      <protection/>
    </xf>
    <xf numFmtId="0" fontId="0" fillId="0" borderId="0" xfId="74" applyNumberFormat="1" applyFont="1" applyFill="1" applyBorder="1" applyAlignment="1" applyProtection="1">
      <alignment/>
      <protection hidden="1"/>
    </xf>
    <xf numFmtId="0" fontId="1" fillId="0" borderId="0" xfId="66" applyFont="1" applyAlignment="1">
      <alignment horizontal="right"/>
      <protection/>
    </xf>
    <xf numFmtId="0" fontId="2" fillId="28" borderId="12" xfId="74" applyFont="1" applyFill="1" applyBorder="1" applyAlignment="1" applyProtection="1">
      <alignment horizontal="center" vertical="center"/>
      <protection hidden="1"/>
    </xf>
    <xf numFmtId="188" fontId="3" fillId="28" borderId="12" xfId="66" applyNumberFormat="1" applyFont="1" applyFill="1" applyBorder="1" applyAlignment="1" applyProtection="1">
      <alignment horizontal="center" vertical="center"/>
      <protection hidden="1"/>
    </xf>
    <xf numFmtId="49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58" fillId="0" borderId="0" xfId="72" applyAlignment="1">
      <alignment horizontal="right"/>
      <protection/>
    </xf>
    <xf numFmtId="0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66" applyFont="1" applyFill="1" applyBorder="1" applyAlignment="1">
      <alignment vertical="center" wrapText="1"/>
      <protection/>
    </xf>
    <xf numFmtId="180" fontId="2" fillId="28" borderId="12" xfId="66" applyNumberFormat="1" applyFont="1" applyFill="1" applyBorder="1" applyAlignment="1">
      <alignment horizontal="center" vertical="center" wrapText="1"/>
      <protection/>
    </xf>
    <xf numFmtId="0" fontId="4" fillId="0" borderId="0" xfId="66" applyFont="1" applyFill="1" applyAlignment="1">
      <alignment/>
      <protection/>
    </xf>
    <xf numFmtId="0" fontId="4" fillId="28" borderId="0" xfId="66" applyFont="1" applyFill="1" applyAlignment="1">
      <alignment/>
      <protection/>
    </xf>
    <xf numFmtId="0" fontId="0" fillId="0" borderId="0" xfId="74" applyBorder="1">
      <alignment/>
      <protection/>
    </xf>
    <xf numFmtId="180" fontId="38" fillId="0" borderId="12" xfId="76" applyNumberFormat="1" applyFont="1" applyFill="1" applyBorder="1" applyAlignment="1">
      <alignment horizontal="center" vertical="center" wrapText="1"/>
      <protection/>
    </xf>
    <xf numFmtId="0" fontId="38" fillId="0" borderId="12" xfId="75" applyFont="1" applyBorder="1" applyAlignment="1">
      <alignment horizontal="center" vertical="top" wrapText="1"/>
      <protection/>
    </xf>
    <xf numFmtId="180" fontId="3" fillId="28" borderId="12" xfId="76" applyNumberFormat="1" applyFont="1" applyFill="1" applyBorder="1" applyAlignment="1">
      <alignment horizontal="center" vertical="top"/>
      <protection/>
    </xf>
    <xf numFmtId="0" fontId="2" fillId="28" borderId="12" xfId="66" applyFont="1" applyFill="1" applyBorder="1" applyAlignment="1">
      <alignment horizontal="left" vertical="top" wrapText="1"/>
      <protection/>
    </xf>
    <xf numFmtId="0" fontId="4" fillId="28" borderId="0" xfId="66" applyFont="1" applyFill="1" applyBorder="1" applyAlignment="1">
      <alignment/>
      <protection/>
    </xf>
    <xf numFmtId="0" fontId="0" fillId="0" borderId="0" xfId="66">
      <alignment/>
      <protection/>
    </xf>
    <xf numFmtId="0" fontId="4" fillId="28" borderId="0" xfId="66" applyFont="1" applyFill="1">
      <alignment/>
      <protection/>
    </xf>
    <xf numFmtId="0" fontId="4" fillId="28" borderId="0" xfId="66" applyFont="1" applyFill="1" applyProtection="1">
      <alignment/>
      <protection hidden="1"/>
    </xf>
    <xf numFmtId="0" fontId="4" fillId="28" borderId="0" xfId="66" applyFont="1" applyFill="1" applyAlignment="1" applyProtection="1">
      <alignment wrapText="1"/>
      <protection hidden="1"/>
    </xf>
    <xf numFmtId="49" fontId="4" fillId="28" borderId="0" xfId="66" applyNumberFormat="1" applyFont="1" applyFill="1" applyAlignment="1">
      <alignment/>
      <protection/>
    </xf>
    <xf numFmtId="0" fontId="0" fillId="28" borderId="0" xfId="66" applyFont="1" applyFill="1">
      <alignment/>
      <protection/>
    </xf>
    <xf numFmtId="0" fontId="1" fillId="28" borderId="0" xfId="66" applyFont="1" applyFill="1" applyProtection="1">
      <alignment/>
      <protection hidden="1"/>
    </xf>
    <xf numFmtId="49" fontId="1" fillId="28" borderId="0" xfId="66" applyNumberFormat="1" applyFont="1" applyFill="1" applyProtection="1">
      <alignment/>
      <protection hidden="1"/>
    </xf>
    <xf numFmtId="49" fontId="1" fillId="28" borderId="0" xfId="66" applyNumberFormat="1" applyFont="1" applyFill="1" applyBorder="1" applyProtection="1">
      <alignment/>
      <protection hidden="1"/>
    </xf>
    <xf numFmtId="0" fontId="1" fillId="28" borderId="0" xfId="66" applyFont="1" applyFill="1" applyBorder="1" applyProtection="1">
      <alignment/>
      <protection hidden="1"/>
    </xf>
    <xf numFmtId="0" fontId="0" fillId="28" borderId="0" xfId="66" applyFill="1">
      <alignment/>
      <protection/>
    </xf>
    <xf numFmtId="0" fontId="38" fillId="28" borderId="12" xfId="66" applyFont="1" applyFill="1" applyBorder="1" applyAlignment="1">
      <alignment horizontal="center" vertical="center"/>
      <protection/>
    </xf>
    <xf numFmtId="0" fontId="3" fillId="28" borderId="12" xfId="66" applyFont="1" applyFill="1" applyBorder="1" applyAlignment="1">
      <alignment horizontal="left" vertical="top" wrapText="1"/>
      <protection/>
    </xf>
    <xf numFmtId="0" fontId="3" fillId="28" borderId="12" xfId="66" applyFont="1" applyFill="1" applyBorder="1" applyAlignment="1">
      <alignment horizontal="center" vertical="center" wrapText="1"/>
      <protection/>
    </xf>
    <xf numFmtId="0" fontId="2" fillId="28" borderId="12" xfId="66" applyFont="1" applyFill="1" applyBorder="1" applyAlignment="1">
      <alignment horizontal="center" vertical="center" wrapText="1"/>
      <protection/>
    </xf>
    <xf numFmtId="180" fontId="3" fillId="28" borderId="12" xfId="66" applyNumberFormat="1" applyFont="1" applyFill="1" applyBorder="1" applyAlignment="1">
      <alignment horizontal="center" vertical="center" wrapText="1"/>
      <protection/>
    </xf>
    <xf numFmtId="49" fontId="3" fillId="28" borderId="12" xfId="66" applyNumberFormat="1" applyFont="1" applyFill="1" applyBorder="1" applyAlignment="1">
      <alignment horizontal="center" vertical="center" wrapText="1"/>
      <protection/>
    </xf>
    <xf numFmtId="49" fontId="2" fillId="28" borderId="12" xfId="66" applyNumberFormat="1" applyFont="1" applyFill="1" applyBorder="1" applyAlignment="1">
      <alignment horizontal="center" vertical="center" wrapText="1"/>
      <protection/>
    </xf>
    <xf numFmtId="0" fontId="27" fillId="28" borderId="0" xfId="66" applyFont="1" applyFill="1">
      <alignment/>
      <protection/>
    </xf>
    <xf numFmtId="49" fontId="0" fillId="28" borderId="0" xfId="66" applyNumberFormat="1" applyFont="1" applyFill="1">
      <alignment/>
      <protection/>
    </xf>
    <xf numFmtId="0" fontId="0" fillId="28" borderId="0" xfId="66" applyFont="1" applyFill="1" applyBorder="1">
      <alignment/>
      <protection/>
    </xf>
    <xf numFmtId="0" fontId="0" fillId="28" borderId="0" xfId="66" applyFont="1" applyFill="1" applyBorder="1" applyAlignment="1">
      <alignment horizontal="right"/>
      <protection/>
    </xf>
    <xf numFmtId="180" fontId="0" fillId="28" borderId="0" xfId="66" applyNumberFormat="1" applyFont="1" applyFill="1" applyBorder="1">
      <alignment/>
      <protection/>
    </xf>
    <xf numFmtId="0" fontId="4" fillId="28" borderId="0" xfId="66" applyFont="1" applyFill="1" applyAlignment="1">
      <alignment horizontal="center" vertical="center"/>
      <protection/>
    </xf>
    <xf numFmtId="0" fontId="28" fillId="28" borderId="0" xfId="66" applyFont="1" applyFill="1">
      <alignment/>
      <protection/>
    </xf>
    <xf numFmtId="0" fontId="28" fillId="28" borderId="0" xfId="66" applyFont="1" applyFill="1" applyAlignment="1">
      <alignment horizontal="center" vertical="center"/>
      <protection/>
    </xf>
    <xf numFmtId="0" fontId="28" fillId="0" borderId="0" xfId="66" applyFont="1" applyAlignment="1">
      <alignment/>
      <protection/>
    </xf>
    <xf numFmtId="0" fontId="28" fillId="0" borderId="0" xfId="66" applyFont="1">
      <alignment/>
      <protection/>
    </xf>
    <xf numFmtId="0" fontId="4" fillId="0" borderId="0" xfId="66" applyFont="1" applyAlignment="1">
      <alignment/>
      <protection/>
    </xf>
    <xf numFmtId="0" fontId="6" fillId="28" borderId="0" xfId="66" applyFont="1" applyFill="1" applyBorder="1" applyAlignment="1">
      <alignment horizontal="center" vertical="center"/>
      <protection/>
    </xf>
    <xf numFmtId="0" fontId="2" fillId="28" borderId="12" xfId="66" applyFont="1" applyFill="1" applyBorder="1" applyAlignment="1">
      <alignment horizontal="center" wrapText="1"/>
      <protection/>
    </xf>
    <xf numFmtId="49" fontId="46" fillId="28" borderId="12" xfId="72" applyNumberFormat="1" applyFont="1" applyFill="1" applyBorder="1" applyAlignment="1">
      <alignment horizontal="center" vertical="center" wrapText="1"/>
      <protection/>
    </xf>
    <xf numFmtId="0" fontId="43" fillId="28" borderId="12" xfId="66" applyFont="1" applyFill="1" applyBorder="1" applyAlignment="1">
      <alignment horizontal="left" vertical="top" wrapText="1"/>
      <protection/>
    </xf>
    <xf numFmtId="49" fontId="43" fillId="28" borderId="12" xfId="66" applyNumberFormat="1" applyFont="1" applyFill="1" applyBorder="1" applyAlignment="1">
      <alignment horizontal="center" vertical="center" wrapText="1"/>
      <protection/>
    </xf>
    <xf numFmtId="0" fontId="43" fillId="28" borderId="12" xfId="66" applyFont="1" applyFill="1" applyBorder="1" applyAlignment="1">
      <alignment horizontal="center" vertical="center" wrapText="1"/>
      <protection/>
    </xf>
    <xf numFmtId="0" fontId="43" fillId="28" borderId="12" xfId="66" applyNumberFormat="1" applyFont="1" applyFill="1" applyBorder="1" applyAlignment="1" applyProtection="1">
      <alignment horizontal="center" vertical="center"/>
      <protection hidden="1"/>
    </xf>
    <xf numFmtId="188" fontId="43" fillId="28" borderId="12" xfId="66" applyNumberFormat="1" applyFont="1" applyFill="1" applyBorder="1" applyAlignment="1" applyProtection="1">
      <alignment horizontal="center" vertical="center"/>
      <protection hidden="1"/>
    </xf>
    <xf numFmtId="180" fontId="43" fillId="28" borderId="12" xfId="66" applyNumberFormat="1" applyFont="1" applyFill="1" applyBorder="1" applyAlignment="1">
      <alignment horizontal="center" vertical="center" wrapText="1"/>
      <protection/>
    </xf>
    <xf numFmtId="0" fontId="2" fillId="28" borderId="12" xfId="66" applyFont="1" applyFill="1" applyBorder="1" applyAlignment="1">
      <alignment horizontal="left" vertical="center" wrapText="1"/>
      <protection/>
    </xf>
    <xf numFmtId="0" fontId="43" fillId="28" borderId="12" xfId="66" applyFont="1" applyFill="1" applyBorder="1" applyAlignment="1">
      <alignment horizontal="justify" vertical="center" wrapText="1"/>
      <protection/>
    </xf>
    <xf numFmtId="49" fontId="43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66" applyFont="1" applyFill="1" applyBorder="1" applyAlignment="1">
      <alignment horizontal="left" vertical="center" wrapText="1"/>
      <protection/>
    </xf>
    <xf numFmtId="188" fontId="44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66" applyFont="1" applyFill="1" applyBorder="1" applyAlignment="1">
      <alignment vertical="center" wrapText="1"/>
      <protection/>
    </xf>
    <xf numFmtId="0" fontId="3" fillId="28" borderId="12" xfId="66" applyFont="1" applyFill="1" applyBorder="1" applyAlignment="1">
      <alignment horizontal="left" wrapText="1"/>
      <protection/>
    </xf>
    <xf numFmtId="49" fontId="3" fillId="28" borderId="12" xfId="66" applyNumberFormat="1" applyFont="1" applyFill="1" applyBorder="1" applyAlignment="1">
      <alignment horizontal="left" vertical="center" wrapText="1"/>
      <protection/>
    </xf>
    <xf numFmtId="0" fontId="3" fillId="28" borderId="0" xfId="66" applyFont="1" applyFill="1" applyBorder="1" applyAlignment="1">
      <alignment horizontal="left" wrapText="1"/>
      <protection/>
    </xf>
    <xf numFmtId="49" fontId="3" fillId="28" borderId="0" xfId="66" applyNumberFormat="1" applyFont="1" applyFill="1" applyBorder="1" applyAlignment="1">
      <alignment horizontal="left" wrapText="1"/>
      <protection/>
    </xf>
    <xf numFmtId="0" fontId="3" fillId="28" borderId="0" xfId="66" applyFont="1" applyFill="1" applyBorder="1" applyAlignment="1">
      <alignment horizontal="center" vertical="center" wrapText="1"/>
      <protection/>
    </xf>
    <xf numFmtId="0" fontId="2" fillId="28" borderId="0" xfId="66" applyFont="1" applyFill="1" applyBorder="1" applyAlignment="1">
      <alignment horizontal="center" vertical="center" wrapText="1"/>
      <protection/>
    </xf>
    <xf numFmtId="181" fontId="3" fillId="28" borderId="0" xfId="66" applyNumberFormat="1" applyFont="1" applyFill="1" applyBorder="1" applyAlignment="1">
      <alignment horizontal="right" vertical="center" wrapText="1"/>
      <protection/>
    </xf>
    <xf numFmtId="49" fontId="28" fillId="28" borderId="0" xfId="66" applyNumberFormat="1" applyFont="1" applyFill="1">
      <alignment/>
      <protection/>
    </xf>
    <xf numFmtId="181" fontId="28" fillId="28" borderId="0" xfId="66" applyNumberFormat="1" applyFont="1" applyFill="1" applyAlignment="1">
      <alignment horizontal="right"/>
      <protection/>
    </xf>
    <xf numFmtId="181" fontId="28" fillId="28" borderId="0" xfId="66" applyNumberFormat="1" applyFont="1" applyFill="1">
      <alignment/>
      <protection/>
    </xf>
    <xf numFmtId="180" fontId="0" fillId="28" borderId="0" xfId="66" applyNumberFormat="1" applyFill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0" fontId="0" fillId="28" borderId="0" xfId="66" applyNumberFormat="1" applyFill="1" applyAlignment="1">
      <alignment horizontal="right"/>
      <protection/>
    </xf>
    <xf numFmtId="181" fontId="41" fillId="0" borderId="0" xfId="0" applyNumberFormat="1" applyFont="1" applyFill="1" applyAlignment="1">
      <alignment/>
    </xf>
    <xf numFmtId="0" fontId="38" fillId="28" borderId="12" xfId="0" applyFont="1" applyFill="1" applyBorder="1" applyAlignment="1">
      <alignment horizontal="center" vertical="center"/>
    </xf>
    <xf numFmtId="0" fontId="3" fillId="28" borderId="12" xfId="76" applyFont="1" applyFill="1" applyBorder="1" applyAlignment="1">
      <alignment horizontal="center" vertical="center" wrapText="1"/>
      <protection/>
    </xf>
    <xf numFmtId="0" fontId="3" fillId="28" borderId="14" xfId="76" applyFont="1" applyFill="1" applyBorder="1" applyAlignment="1">
      <alignment horizontal="left" vertical="top" wrapText="1"/>
      <protection/>
    </xf>
    <xf numFmtId="180" fontId="3" fillId="28" borderId="12" xfId="76" applyNumberFormat="1" applyFont="1" applyFill="1" applyBorder="1" applyAlignment="1">
      <alignment horizontal="center" vertical="top" wrapText="1"/>
      <protection/>
    </xf>
    <xf numFmtId="0" fontId="2" fillId="28" borderId="12" xfId="0" applyFont="1" applyFill="1" applyBorder="1" applyAlignment="1">
      <alignment horizontal="justify" vertical="center" wrapText="1"/>
    </xf>
    <xf numFmtId="0" fontId="4" fillId="28" borderId="0" xfId="73" applyNumberFormat="1" applyFont="1" applyFill="1" applyBorder="1" applyAlignment="1" applyProtection="1">
      <alignment horizontal="justify" vertical="top" wrapText="1"/>
      <protection hidden="1"/>
    </xf>
    <xf numFmtId="180" fontId="4" fillId="28" borderId="0" xfId="73" applyNumberFormat="1" applyFont="1" applyFill="1" applyBorder="1" applyAlignment="1" applyProtection="1">
      <alignment horizontal="right" vertical="top"/>
      <protection hidden="1"/>
    </xf>
    <xf numFmtId="0" fontId="0" fillId="28" borderId="0" xfId="73" applyFill="1" applyBorder="1">
      <alignment/>
      <protection/>
    </xf>
    <xf numFmtId="0" fontId="0" fillId="28" borderId="0" xfId="73" applyFont="1" applyFill="1" applyBorder="1" applyAlignment="1">
      <alignment horizontal="right"/>
      <protection/>
    </xf>
    <xf numFmtId="0" fontId="2" fillId="0" borderId="12" xfId="0" applyFont="1" applyBorder="1" applyAlignment="1">
      <alignment wrapText="1"/>
    </xf>
    <xf numFmtId="0" fontId="38" fillId="28" borderId="15" xfId="73" applyNumberFormat="1" applyFont="1" applyFill="1" applyBorder="1" applyAlignment="1" applyProtection="1">
      <alignment horizontal="center" wrapText="1"/>
      <protection hidden="1"/>
    </xf>
    <xf numFmtId="180" fontId="38" fillId="28" borderId="0" xfId="73" applyNumberFormat="1" applyFont="1" applyFill="1" applyBorder="1" applyAlignment="1" applyProtection="1">
      <alignment horizontal="center" vertical="top"/>
      <protection hidden="1"/>
    </xf>
    <xf numFmtId="0" fontId="40" fillId="28" borderId="0" xfId="73" applyNumberFormat="1" applyFont="1" applyFill="1" applyBorder="1" applyAlignment="1" applyProtection="1">
      <alignment/>
      <protection hidden="1"/>
    </xf>
    <xf numFmtId="180" fontId="38" fillId="28" borderId="0" xfId="73" applyNumberFormat="1" applyFont="1" applyFill="1" applyBorder="1" applyAlignment="1">
      <alignment horizontal="center" vertical="top"/>
      <protection/>
    </xf>
    <xf numFmtId="180" fontId="38" fillId="28" borderId="0" xfId="73" applyNumberFormat="1" applyFont="1" applyFill="1" applyAlignment="1">
      <alignment horizontal="center" vertical="top"/>
      <protection/>
    </xf>
    <xf numFmtId="0" fontId="0" fillId="0" borderId="0" xfId="73" applyFont="1" applyBorder="1" applyAlignment="1">
      <alignment vertical="top"/>
      <protection/>
    </xf>
    <xf numFmtId="49" fontId="2" fillId="28" borderId="12" xfId="0" applyNumberFormat="1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left" vertical="center" wrapText="1"/>
    </xf>
    <xf numFmtId="0" fontId="27" fillId="29" borderId="0" xfId="66" applyFont="1" applyFill="1" applyAlignment="1">
      <alignment horizontal="left"/>
      <protection/>
    </xf>
    <xf numFmtId="0" fontId="46" fillId="28" borderId="12" xfId="72" applyFont="1" applyFill="1" applyBorder="1" applyAlignment="1">
      <alignment horizontal="left" wrapText="1"/>
      <protection/>
    </xf>
    <xf numFmtId="0" fontId="1" fillId="0" borderId="0" xfId="75" applyFont="1" applyAlignment="1">
      <alignment horizontal="right"/>
      <protection/>
    </xf>
    <xf numFmtId="0" fontId="63" fillId="28" borderId="0" xfId="73" applyFont="1" applyFill="1" applyBorder="1" applyAlignment="1">
      <alignment vertical="top"/>
      <protection/>
    </xf>
    <xf numFmtId="0" fontId="58" fillId="28" borderId="0" xfId="72" applyFill="1">
      <alignment/>
      <protection/>
    </xf>
    <xf numFmtId="0" fontId="2" fillId="28" borderId="12" xfId="76" applyFont="1" applyFill="1" applyBorder="1" applyAlignment="1">
      <alignment horizontal="left" vertical="center" wrapText="1"/>
      <protection/>
    </xf>
    <xf numFmtId="0" fontId="63" fillId="28" borderId="0" xfId="73" applyFont="1" applyFill="1" applyBorder="1">
      <alignment/>
      <protection/>
    </xf>
    <xf numFmtId="180" fontId="2" fillId="30" borderId="12" xfId="66" applyNumberFormat="1" applyFont="1" applyFill="1" applyBorder="1" applyAlignment="1">
      <alignment horizontal="center" vertical="center" wrapText="1"/>
      <protection/>
    </xf>
    <xf numFmtId="188" fontId="2" fillId="30" borderId="12" xfId="66" applyNumberFormat="1" applyFont="1" applyFill="1" applyBorder="1" applyAlignment="1" applyProtection="1">
      <alignment horizontal="center" vertical="center"/>
      <protection hidden="1"/>
    </xf>
    <xf numFmtId="49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60" fillId="28" borderId="0" xfId="66" applyFont="1" applyFill="1" applyAlignment="1">
      <alignment horizontal="right"/>
      <protection/>
    </xf>
    <xf numFmtId="0" fontId="61" fillId="28" borderId="12" xfId="72" applyFont="1" applyFill="1" applyBorder="1" applyAlignment="1">
      <alignment horizontal="center" vertical="center" wrapText="1"/>
      <protection/>
    </xf>
    <xf numFmtId="180" fontId="62" fillId="28" borderId="12" xfId="72" applyNumberFormat="1" applyFont="1" applyFill="1" applyBorder="1" applyAlignment="1">
      <alignment horizontal="center" vertical="center" wrapText="1"/>
      <protection/>
    </xf>
    <xf numFmtId="0" fontId="58" fillId="28" borderId="0" xfId="72" applyFill="1" applyAlignment="1">
      <alignment horizontal="right"/>
      <protection/>
    </xf>
    <xf numFmtId="180" fontId="38" fillId="28" borderId="12" xfId="76" applyNumberFormat="1" applyFont="1" applyFill="1" applyBorder="1" applyAlignment="1">
      <alignment horizontal="center" vertical="center" wrapText="1"/>
      <protection/>
    </xf>
    <xf numFmtId="0" fontId="28" fillId="30" borderId="0" xfId="0" applyFont="1" applyFill="1" applyAlignment="1">
      <alignment/>
    </xf>
    <xf numFmtId="0" fontId="27" fillId="30" borderId="0" xfId="0" applyFont="1" applyFill="1" applyAlignment="1">
      <alignment/>
    </xf>
    <xf numFmtId="0" fontId="0" fillId="30" borderId="0" xfId="66" applyFill="1">
      <alignment/>
      <protection/>
    </xf>
    <xf numFmtId="0" fontId="5" fillId="30" borderId="0" xfId="66" applyFont="1" applyFill="1">
      <alignment/>
      <protection/>
    </xf>
    <xf numFmtId="0" fontId="31" fillId="30" borderId="0" xfId="66" applyFont="1" applyFill="1">
      <alignment/>
      <protection/>
    </xf>
    <xf numFmtId="0" fontId="33" fillId="30" borderId="0" xfId="66" applyFont="1" applyFill="1">
      <alignment/>
      <protection/>
    </xf>
    <xf numFmtId="0" fontId="32" fillId="30" borderId="0" xfId="66" applyFont="1" applyFill="1">
      <alignment/>
      <protection/>
    </xf>
    <xf numFmtId="0" fontId="0" fillId="30" borderId="0" xfId="66" applyFont="1" applyFill="1">
      <alignment/>
      <protection/>
    </xf>
    <xf numFmtId="0" fontId="29" fillId="30" borderId="0" xfId="66" applyFont="1" applyFill="1">
      <alignment/>
      <protection/>
    </xf>
    <xf numFmtId="0" fontId="47" fillId="30" borderId="0" xfId="66" applyFont="1" applyFill="1">
      <alignment/>
      <protection/>
    </xf>
    <xf numFmtId="0" fontId="48" fillId="30" borderId="0" xfId="66" applyFont="1" applyFill="1">
      <alignment/>
      <protection/>
    </xf>
    <xf numFmtId="0" fontId="50" fillId="30" borderId="0" xfId="66" applyFont="1" applyFill="1">
      <alignment/>
      <protection/>
    </xf>
    <xf numFmtId="0" fontId="49" fillId="30" borderId="0" xfId="66" applyFont="1" applyFill="1">
      <alignment/>
      <protection/>
    </xf>
    <xf numFmtId="0" fontId="27" fillId="30" borderId="0" xfId="66" applyFont="1" applyFill="1">
      <alignment/>
      <protection/>
    </xf>
    <xf numFmtId="0" fontId="28" fillId="30" borderId="0" xfId="66" applyFont="1" applyFill="1">
      <alignment/>
      <protection/>
    </xf>
    <xf numFmtId="0" fontId="51" fillId="30" borderId="0" xfId="66" applyFont="1" applyFill="1">
      <alignment/>
      <protection/>
    </xf>
    <xf numFmtId="0" fontId="27" fillId="30" borderId="0" xfId="66" applyFont="1" applyFill="1" applyAlignment="1">
      <alignment horizontal="left"/>
      <protection/>
    </xf>
    <xf numFmtId="0" fontId="52" fillId="30" borderId="0" xfId="66" applyFont="1" applyFill="1" applyAlignment="1">
      <alignment horizontal="left"/>
      <protection/>
    </xf>
    <xf numFmtId="0" fontId="2" fillId="28" borderId="12" xfId="73" applyFont="1" applyFill="1" applyBorder="1" applyAlignment="1" applyProtection="1">
      <alignment horizontal="center" vertical="center"/>
      <protection hidden="1"/>
    </xf>
    <xf numFmtId="0" fontId="2" fillId="28" borderId="12" xfId="69" applyNumberFormat="1" applyFont="1" applyFill="1" applyBorder="1" applyAlignment="1" applyProtection="1">
      <alignment horizontal="left" vertical="top" wrapText="1"/>
      <protection hidden="1"/>
    </xf>
    <xf numFmtId="0" fontId="2" fillId="28" borderId="12" xfId="0" applyFont="1" applyFill="1" applyBorder="1" applyAlignment="1">
      <alignment vertical="center" wrapText="1"/>
    </xf>
    <xf numFmtId="0" fontId="2" fillId="28" borderId="12" xfId="73" applyFont="1" applyFill="1" applyBorder="1" applyAlignment="1" applyProtection="1">
      <alignment horizontal="left" vertical="center"/>
      <protection hidden="1"/>
    </xf>
    <xf numFmtId="0" fontId="3" fillId="28" borderId="12" xfId="73" applyNumberFormat="1" applyFont="1" applyFill="1" applyBorder="1" applyAlignment="1" applyProtection="1">
      <alignment horizontal="justify" vertical="top" wrapText="1"/>
      <protection hidden="1"/>
    </xf>
    <xf numFmtId="180" fontId="3" fillId="28" borderId="12" xfId="73" applyNumberFormat="1" applyFont="1" applyFill="1" applyBorder="1" applyAlignment="1" applyProtection="1">
      <alignment horizontal="center" vertical="top"/>
      <protection hidden="1"/>
    </xf>
    <xf numFmtId="0" fontId="2" fillId="28" borderId="12" xfId="0" applyFont="1" applyFill="1" applyBorder="1" applyAlignment="1">
      <alignment horizontal="justify" vertical="top"/>
    </xf>
    <xf numFmtId="0" fontId="2" fillId="28" borderId="12" xfId="66" applyNumberFormat="1" applyFont="1" applyFill="1" applyBorder="1" applyAlignment="1" applyProtection="1">
      <alignment horizontal="center" vertical="top" wrapText="1"/>
      <protection hidden="1"/>
    </xf>
    <xf numFmtId="0" fontId="2" fillId="28" borderId="12" xfId="66" applyFont="1" applyFill="1" applyBorder="1" applyAlignment="1">
      <alignment horizontal="center" vertical="center"/>
      <protection/>
    </xf>
    <xf numFmtId="0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12" xfId="66" applyNumberFormat="1" applyFont="1" applyFill="1" applyBorder="1" applyAlignment="1">
      <alignment horizontal="center" vertical="center"/>
      <protection/>
    </xf>
    <xf numFmtId="0" fontId="5" fillId="28" borderId="0" xfId="66" applyFont="1" applyFill="1">
      <alignment/>
      <protection/>
    </xf>
    <xf numFmtId="0" fontId="31" fillId="28" borderId="0" xfId="66" applyFont="1" applyFill="1">
      <alignment/>
      <protection/>
    </xf>
    <xf numFmtId="1" fontId="2" fillId="28" borderId="12" xfId="66" applyNumberFormat="1" applyFont="1" applyFill="1" applyBorder="1" applyAlignment="1" applyProtection="1">
      <alignment horizontal="center" vertical="center"/>
      <protection hidden="1"/>
    </xf>
    <xf numFmtId="187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64" fillId="28" borderId="0" xfId="66" applyFont="1" applyFill="1">
      <alignment/>
      <protection/>
    </xf>
    <xf numFmtId="0" fontId="44" fillId="28" borderId="12" xfId="66" applyFont="1" applyFill="1" applyBorder="1" applyAlignment="1">
      <alignment horizontal="left" vertical="top" wrapText="1"/>
      <protection/>
    </xf>
    <xf numFmtId="0" fontId="44" fillId="28" borderId="12" xfId="66" applyFont="1" applyFill="1" applyBorder="1" applyAlignment="1">
      <alignment horizontal="center" vertical="center" wrapText="1"/>
      <protection/>
    </xf>
    <xf numFmtId="49" fontId="44" fillId="28" borderId="12" xfId="66" applyNumberFormat="1" applyFont="1" applyFill="1" applyBorder="1" applyAlignment="1">
      <alignment horizontal="center" vertical="center" wrapText="1"/>
      <protection/>
    </xf>
    <xf numFmtId="49" fontId="44" fillId="28" borderId="12" xfId="66" applyNumberFormat="1" applyFont="1" applyFill="1" applyBorder="1" applyAlignment="1" applyProtection="1">
      <alignment horizontal="center" vertical="center"/>
      <protection hidden="1"/>
    </xf>
    <xf numFmtId="180" fontId="44" fillId="28" borderId="12" xfId="66" applyNumberFormat="1" applyFont="1" applyFill="1" applyBorder="1" applyAlignment="1">
      <alignment horizontal="center" vertical="center" wrapText="1"/>
      <protection/>
    </xf>
    <xf numFmtId="188" fontId="2" fillId="31" borderId="12" xfId="66" applyNumberFormat="1" applyFont="1" applyFill="1" applyBorder="1" applyAlignment="1" applyProtection="1">
      <alignment horizontal="center" vertical="center"/>
      <protection hidden="1"/>
    </xf>
    <xf numFmtId="49" fontId="2" fillId="31" borderId="12" xfId="66" applyNumberFormat="1" applyFont="1" applyFill="1" applyBorder="1" applyAlignment="1" applyProtection="1">
      <alignment horizontal="center" vertical="center"/>
      <protection hidden="1"/>
    </xf>
    <xf numFmtId="0" fontId="33" fillId="28" borderId="0" xfId="66" applyFont="1" applyFill="1">
      <alignment/>
      <protection/>
    </xf>
    <xf numFmtId="0" fontId="32" fillId="28" borderId="0" xfId="66" applyFont="1" applyFill="1">
      <alignment/>
      <protection/>
    </xf>
    <xf numFmtId="0" fontId="2" fillId="28" borderId="12" xfId="66" applyFont="1" applyFill="1" applyBorder="1" applyAlignment="1">
      <alignment horizontal="center"/>
      <protection/>
    </xf>
    <xf numFmtId="188" fontId="2" fillId="28" borderId="12" xfId="66" applyNumberFormat="1" applyFont="1" applyFill="1" applyBorder="1" applyAlignment="1" applyProtection="1">
      <alignment horizontal="center"/>
      <protection hidden="1"/>
    </xf>
    <xf numFmtId="0" fontId="29" fillId="28" borderId="0" xfId="66" applyFont="1" applyFill="1">
      <alignment/>
      <protection/>
    </xf>
    <xf numFmtId="0" fontId="3" fillId="28" borderId="12" xfId="66" applyFont="1" applyFill="1" applyBorder="1" applyAlignment="1">
      <alignment horizontal="center" vertical="center"/>
      <protection/>
    </xf>
    <xf numFmtId="187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44" fillId="28" borderId="12" xfId="68" applyNumberFormat="1" applyFont="1" applyFill="1" applyBorder="1" applyAlignment="1" applyProtection="1">
      <alignment horizontal="left" vertical="top" wrapText="1"/>
      <protection hidden="1"/>
    </xf>
    <xf numFmtId="0" fontId="44" fillId="28" borderId="12" xfId="66" applyFont="1" applyFill="1" applyBorder="1" applyAlignment="1">
      <alignment horizontal="center" vertical="center"/>
      <protection/>
    </xf>
    <xf numFmtId="187" fontId="44" fillId="28" borderId="12" xfId="66" applyNumberFormat="1" applyFont="1" applyFill="1" applyBorder="1" applyAlignment="1" applyProtection="1">
      <alignment horizontal="center" vertical="center"/>
      <protection hidden="1"/>
    </xf>
    <xf numFmtId="0" fontId="47" fillId="28" borderId="0" xfId="66" applyFont="1" applyFill="1">
      <alignment/>
      <protection/>
    </xf>
    <xf numFmtId="0" fontId="43" fillId="28" borderId="12" xfId="66" applyFont="1" applyFill="1" applyBorder="1" applyAlignment="1">
      <alignment horizontal="center" vertical="center"/>
      <protection/>
    </xf>
    <xf numFmtId="187" fontId="43" fillId="28" borderId="12" xfId="66" applyNumberFormat="1" applyFont="1" applyFill="1" applyBorder="1" applyAlignment="1" applyProtection="1">
      <alignment horizontal="center" vertical="center"/>
      <protection hidden="1"/>
    </xf>
    <xf numFmtId="187" fontId="2" fillId="28" borderId="12" xfId="66" applyNumberFormat="1" applyFont="1" applyFill="1" applyBorder="1" applyAlignment="1" applyProtection="1">
      <alignment horizontal="center"/>
      <protection hidden="1"/>
    </xf>
    <xf numFmtId="0" fontId="44" fillId="28" borderId="12" xfId="66" applyFont="1" applyFill="1" applyBorder="1" applyAlignment="1">
      <alignment horizontal="left" vertical="center" wrapText="1"/>
      <protection/>
    </xf>
    <xf numFmtId="0" fontId="48" fillId="28" borderId="0" xfId="66" applyFont="1" applyFill="1">
      <alignment/>
      <protection/>
    </xf>
    <xf numFmtId="0" fontId="50" fillId="28" borderId="0" xfId="66" applyFont="1" applyFill="1">
      <alignment/>
      <protection/>
    </xf>
    <xf numFmtId="0" fontId="49" fillId="28" borderId="0" xfId="66" applyFont="1" applyFill="1">
      <alignment/>
      <protection/>
    </xf>
    <xf numFmtId="0" fontId="63" fillId="28" borderId="0" xfId="66" applyFont="1" applyFill="1">
      <alignment/>
      <protection/>
    </xf>
    <xf numFmtId="0" fontId="64" fillId="28" borderId="0" xfId="0" applyFont="1" applyFill="1" applyAlignment="1">
      <alignment/>
    </xf>
    <xf numFmtId="0" fontId="2" fillId="28" borderId="12" xfId="0" applyFont="1" applyFill="1" applyBorder="1" applyAlignment="1">
      <alignment horizontal="center" vertical="center"/>
    </xf>
    <xf numFmtId="0" fontId="3" fillId="28" borderId="12" xfId="0" applyFont="1" applyFill="1" applyBorder="1" applyAlignment="1">
      <alignment horizontal="left" wrapText="1"/>
    </xf>
    <xf numFmtId="0" fontId="3" fillId="28" borderId="12" xfId="0" applyFont="1" applyFill="1" applyBorder="1" applyAlignment="1">
      <alignment vertical="top" wrapText="1"/>
    </xf>
    <xf numFmtId="0" fontId="2" fillId="28" borderId="12" xfId="0" applyFont="1" applyFill="1" applyBorder="1" applyAlignment="1">
      <alignment horizontal="left" wrapText="1"/>
    </xf>
    <xf numFmtId="0" fontId="3" fillId="28" borderId="12" xfId="0" applyFont="1" applyFill="1" applyBorder="1" applyAlignment="1">
      <alignment horizontal="left" vertical="top" wrapText="1"/>
    </xf>
    <xf numFmtId="49" fontId="3" fillId="28" borderId="12" xfId="66" applyNumberFormat="1" applyFont="1" applyFill="1" applyBorder="1" applyAlignment="1" applyProtection="1">
      <alignment horizontal="center"/>
      <protection hidden="1"/>
    </xf>
    <xf numFmtId="0" fontId="3" fillId="28" borderId="12" xfId="66" applyFont="1" applyFill="1" applyBorder="1" applyAlignment="1">
      <alignment vertical="top" wrapText="1"/>
      <protection/>
    </xf>
    <xf numFmtId="0" fontId="3" fillId="28" borderId="12" xfId="66" applyFont="1" applyFill="1" applyBorder="1" applyAlignment="1">
      <alignment horizontal="center"/>
      <protection/>
    </xf>
    <xf numFmtId="188" fontId="3" fillId="28" borderId="12" xfId="66" applyNumberFormat="1" applyFont="1" applyFill="1" applyBorder="1" applyAlignment="1" applyProtection="1">
      <alignment horizontal="center"/>
      <protection hidden="1"/>
    </xf>
    <xf numFmtId="180" fontId="3" fillId="28" borderId="12" xfId="0" applyNumberFormat="1" applyFont="1" applyFill="1" applyBorder="1" applyAlignment="1">
      <alignment horizontal="center" vertical="center" wrapText="1"/>
    </xf>
    <xf numFmtId="180" fontId="2" fillId="28" borderId="12" xfId="0" applyNumberFormat="1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justify" vertical="top" wrapText="1"/>
    </xf>
    <xf numFmtId="0" fontId="2" fillId="28" borderId="12" xfId="0" applyFont="1" applyFill="1" applyBorder="1" applyAlignment="1">
      <alignment vertical="top" wrapText="1"/>
    </xf>
    <xf numFmtId="0" fontId="3" fillId="28" borderId="12" xfId="0" applyFont="1" applyFill="1" applyBorder="1" applyAlignment="1">
      <alignment horizontal="center" vertical="center" wrapText="1"/>
    </xf>
    <xf numFmtId="0" fontId="38" fillId="28" borderId="12" xfId="75" applyFont="1" applyFill="1" applyBorder="1" applyAlignment="1">
      <alignment horizontal="center" vertical="center" wrapText="1"/>
      <protection/>
    </xf>
    <xf numFmtId="0" fontId="38" fillId="28" borderId="12" xfId="75" applyFont="1" applyFill="1" applyBorder="1" applyAlignment="1">
      <alignment horizontal="left" vertical="top" wrapText="1"/>
      <protection/>
    </xf>
    <xf numFmtId="180" fontId="4" fillId="28" borderId="12" xfId="75" applyNumberFormat="1" applyFont="1" applyFill="1" applyBorder="1" applyAlignment="1">
      <alignment horizontal="center" vertical="center" wrapText="1"/>
      <protection/>
    </xf>
    <xf numFmtId="0" fontId="4" fillId="28" borderId="12" xfId="75" applyFont="1" applyFill="1" applyBorder="1" applyAlignment="1">
      <alignment horizontal="center" vertical="center" wrapText="1"/>
      <protection/>
    </xf>
    <xf numFmtId="0" fontId="4" fillId="28" borderId="12" xfId="75" applyFont="1" applyFill="1" applyBorder="1" applyAlignment="1">
      <alignment vertical="top" wrapText="1"/>
      <protection/>
    </xf>
    <xf numFmtId="180" fontId="4" fillId="28" borderId="12" xfId="0" applyNumberFormat="1" applyFont="1" applyFill="1" applyBorder="1" applyAlignment="1">
      <alignment horizontal="center" vertical="center"/>
    </xf>
    <xf numFmtId="0" fontId="38" fillId="28" borderId="12" xfId="75" applyFont="1" applyFill="1" applyBorder="1" applyAlignment="1">
      <alignment horizontal="center" vertical="top" wrapText="1"/>
      <protection/>
    </xf>
    <xf numFmtId="0" fontId="39" fillId="28" borderId="12" xfId="75" applyFont="1" applyFill="1" applyBorder="1" applyAlignment="1">
      <alignment horizontal="left" vertical="top" wrapText="1"/>
      <protection/>
    </xf>
    <xf numFmtId="180" fontId="38" fillId="28" borderId="12" xfId="75" applyNumberFormat="1" applyFont="1" applyFill="1" applyBorder="1" applyAlignment="1">
      <alignment horizontal="center" vertical="center" wrapText="1"/>
      <protection/>
    </xf>
    <xf numFmtId="0" fontId="4" fillId="28" borderId="12" xfId="70" applyNumberFormat="1" applyFont="1" applyFill="1" applyBorder="1" applyAlignment="1" applyProtection="1">
      <alignment horizontal="left" vertical="top" wrapText="1"/>
      <protection hidden="1"/>
    </xf>
    <xf numFmtId="0" fontId="4" fillId="28" borderId="12" xfId="74" applyFont="1" applyFill="1" applyBorder="1" applyAlignment="1" applyProtection="1">
      <alignment horizontal="center" vertical="center"/>
      <protection hidden="1"/>
    </xf>
    <xf numFmtId="181" fontId="2" fillId="28" borderId="12" xfId="66" applyNumberFormat="1" applyFont="1" applyFill="1" applyBorder="1" applyAlignment="1">
      <alignment horizontal="center" vertical="center" wrapText="1"/>
      <protection/>
    </xf>
    <xf numFmtId="3" fontId="4" fillId="28" borderId="12" xfId="66" applyNumberFormat="1" applyFont="1" applyFill="1" applyBorder="1" applyAlignment="1">
      <alignment horizontal="center" vertical="center" wrapText="1"/>
      <protection/>
    </xf>
    <xf numFmtId="181" fontId="3" fillId="28" borderId="12" xfId="66" applyNumberFormat="1" applyFont="1" applyFill="1" applyBorder="1" applyAlignment="1">
      <alignment horizontal="center" vertical="center" wrapText="1"/>
      <protection/>
    </xf>
    <xf numFmtId="0" fontId="2" fillId="30" borderId="12" xfId="0" applyFont="1" applyFill="1" applyBorder="1" applyAlignment="1">
      <alignment horizontal="left" vertical="top" wrapText="1"/>
    </xf>
    <xf numFmtId="0" fontId="43" fillId="28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8" fontId="2" fillId="0" borderId="12" xfId="66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66" applyFont="1" applyBorder="1" applyAlignment="1">
      <alignment vertical="center" wrapText="1"/>
      <protection/>
    </xf>
    <xf numFmtId="180" fontId="3" fillId="28" borderId="12" xfId="66" applyNumberFormat="1" applyFont="1" applyFill="1" applyBorder="1" applyAlignment="1">
      <alignment horizontal="center" vertical="center"/>
      <protection/>
    </xf>
    <xf numFmtId="0" fontId="3" fillId="0" borderId="12" xfId="66" applyFont="1" applyBorder="1" applyAlignment="1">
      <alignment horizontal="center" vertical="center" wrapText="1"/>
      <protection/>
    </xf>
    <xf numFmtId="0" fontId="2" fillId="28" borderId="12" xfId="70" applyNumberFormat="1" applyFont="1" applyFill="1" applyBorder="1" applyAlignment="1" applyProtection="1">
      <alignment horizontal="left" vertical="top" wrapText="1"/>
      <protection hidden="1"/>
    </xf>
    <xf numFmtId="0" fontId="2" fillId="28" borderId="12" xfId="0" applyFont="1" applyFill="1" applyBorder="1" applyAlignment="1">
      <alignment horizontal="center" vertical="top"/>
    </xf>
    <xf numFmtId="0" fontId="30" fillId="28" borderId="0" xfId="66" applyFont="1" applyFill="1" applyAlignment="1">
      <alignment horizontal="right"/>
      <protection/>
    </xf>
    <xf numFmtId="181" fontId="28" fillId="28" borderId="0" xfId="66" applyNumberFormat="1" applyFont="1" applyFill="1" applyAlignment="1">
      <alignment horizontal="left"/>
      <protection/>
    </xf>
    <xf numFmtId="180" fontId="2" fillId="0" borderId="12" xfId="66" applyNumberFormat="1" applyFont="1" applyFill="1" applyBorder="1" applyAlignment="1" applyProtection="1">
      <alignment horizontal="center" vertical="center"/>
      <protection hidden="1"/>
    </xf>
    <xf numFmtId="180" fontId="3" fillId="0" borderId="12" xfId="66" applyNumberFormat="1" applyFont="1" applyFill="1" applyBorder="1" applyAlignment="1" applyProtection="1">
      <alignment horizontal="center" vertical="center"/>
      <protection hidden="1"/>
    </xf>
    <xf numFmtId="0" fontId="65" fillId="28" borderId="13" xfId="0" applyFont="1" applyFill="1" applyBorder="1" applyAlignment="1">
      <alignment horizontal="center" vertical="center" wrapText="1"/>
    </xf>
    <xf numFmtId="0" fontId="65" fillId="28" borderId="13" xfId="0" applyFont="1" applyFill="1" applyBorder="1" applyAlignment="1">
      <alignment horizontal="left" vertical="center" wrapText="1"/>
    </xf>
    <xf numFmtId="180" fontId="2" fillId="28" borderId="13" xfId="76" applyNumberFormat="1" applyFont="1" applyFill="1" applyBorder="1" applyAlignment="1">
      <alignment horizontal="center" vertical="top" wrapText="1"/>
      <protection/>
    </xf>
    <xf numFmtId="0" fontId="3" fillId="28" borderId="14" xfId="76" applyFont="1" applyFill="1" applyBorder="1" applyAlignment="1">
      <alignment horizontal="center" vertical="center" wrapText="1"/>
      <protection/>
    </xf>
    <xf numFmtId="180" fontId="38" fillId="28" borderId="12" xfId="76" applyNumberFormat="1" applyFont="1" applyFill="1" applyBorder="1" applyAlignment="1">
      <alignment horizontal="center" vertical="center" wrapText="1"/>
      <protection/>
    </xf>
    <xf numFmtId="0" fontId="4" fillId="28" borderId="0" xfId="73" applyFont="1" applyFill="1" applyAlignment="1">
      <alignment horizontal="left" vertical="top"/>
      <protection/>
    </xf>
    <xf numFmtId="0" fontId="4" fillId="28" borderId="0" xfId="73" applyFont="1" applyFill="1" applyAlignment="1">
      <alignment horizontal="justify" vertical="top"/>
      <protection/>
    </xf>
    <xf numFmtId="0" fontId="3" fillId="28" borderId="14" xfId="76" applyFont="1" applyFill="1" applyBorder="1" applyAlignment="1">
      <alignment horizontal="center" vertical="top"/>
      <protection/>
    </xf>
    <xf numFmtId="0" fontId="66" fillId="28" borderId="12" xfId="0" applyFont="1" applyFill="1" applyBorder="1" applyAlignment="1">
      <alignment horizontal="left" vertical="top" wrapText="1"/>
    </xf>
    <xf numFmtId="0" fontId="4" fillId="28" borderId="0" xfId="73" applyFont="1" applyFill="1" applyBorder="1" applyAlignment="1" applyProtection="1">
      <alignment horizontal="left" vertical="top"/>
      <protection hidden="1"/>
    </xf>
    <xf numFmtId="0" fontId="4" fillId="28" borderId="0" xfId="73" applyNumberFormat="1" applyFont="1" applyFill="1" applyBorder="1" applyAlignment="1" applyProtection="1">
      <alignment horizontal="justify" vertical="top"/>
      <protection hidden="1"/>
    </xf>
    <xf numFmtId="0" fontId="38" fillId="28" borderId="0" xfId="73" applyNumberFormat="1" applyFont="1" applyFill="1" applyBorder="1" applyAlignment="1" applyProtection="1">
      <alignment horizontal="justify" vertical="top"/>
      <protection hidden="1"/>
    </xf>
    <xf numFmtId="0" fontId="4" fillId="28" borderId="0" xfId="73" applyFont="1" applyFill="1" applyBorder="1" applyAlignment="1" applyProtection="1">
      <alignment horizontal="justify" vertical="top"/>
      <protection hidden="1"/>
    </xf>
    <xf numFmtId="0" fontId="4" fillId="28" borderId="0" xfId="73" applyFont="1" applyFill="1" applyBorder="1" applyAlignment="1">
      <alignment horizontal="left" vertical="top"/>
      <protection/>
    </xf>
    <xf numFmtId="0" fontId="4" fillId="28" borderId="0" xfId="73" applyFont="1" applyFill="1" applyBorder="1" applyAlignment="1">
      <alignment horizontal="justify" vertical="top"/>
      <protection/>
    </xf>
    <xf numFmtId="0" fontId="28" fillId="28" borderId="12" xfId="66" applyFont="1" applyFill="1" applyBorder="1">
      <alignment/>
      <protection/>
    </xf>
    <xf numFmtId="0" fontId="0" fillId="28" borderId="0" xfId="74" applyFill="1" applyBorder="1">
      <alignment/>
      <protection/>
    </xf>
    <xf numFmtId="0" fontId="41" fillId="28" borderId="0" xfId="74" applyFont="1" applyFill="1" applyBorder="1" applyAlignment="1">
      <alignment horizontal="left"/>
      <protection/>
    </xf>
    <xf numFmtId="0" fontId="41" fillId="28" borderId="0" xfId="76" applyFont="1" applyFill="1" applyBorder="1" applyAlignment="1">
      <alignment/>
      <protection/>
    </xf>
    <xf numFmtId="0" fontId="41" fillId="28" borderId="0" xfId="74" applyFont="1" applyFill="1" applyBorder="1" applyAlignment="1">
      <alignment/>
      <protection/>
    </xf>
    <xf numFmtId="0" fontId="41" fillId="28" borderId="0" xfId="74" applyFont="1" applyFill="1" applyBorder="1" applyAlignment="1">
      <alignment horizontal="left"/>
      <protection/>
    </xf>
    <xf numFmtId="0" fontId="41" fillId="0" borderId="0" xfId="0" applyFont="1" applyAlignment="1">
      <alignment wrapText="1"/>
    </xf>
    <xf numFmtId="0" fontId="41" fillId="28" borderId="0" xfId="74" applyFont="1" applyFill="1" applyBorder="1" applyAlignment="1">
      <alignment horizontal="left"/>
      <protection/>
    </xf>
    <xf numFmtId="49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0" fontId="0" fillId="28" borderId="0" xfId="0" applyFill="1" applyAlignment="1">
      <alignment/>
    </xf>
    <xf numFmtId="0" fontId="2" fillId="29" borderId="12" xfId="66" applyFont="1" applyFill="1" applyBorder="1" applyAlignment="1">
      <alignment horizontal="left" vertical="top" wrapText="1"/>
      <protection/>
    </xf>
    <xf numFmtId="0" fontId="2" fillId="29" borderId="12" xfId="66" applyFont="1" applyFill="1" applyBorder="1" applyAlignment="1">
      <alignment horizontal="center" vertical="center" wrapText="1"/>
      <protection/>
    </xf>
    <xf numFmtId="49" fontId="2" fillId="29" borderId="12" xfId="66" applyNumberFormat="1" applyFont="1" applyFill="1" applyBorder="1" applyAlignment="1">
      <alignment horizontal="center" vertical="center" wrapText="1"/>
      <protection/>
    </xf>
    <xf numFmtId="188" fontId="2" fillId="29" borderId="12" xfId="66" applyNumberFormat="1" applyFont="1" applyFill="1" applyBorder="1" applyAlignment="1" applyProtection="1">
      <alignment horizontal="center" vertical="center"/>
      <protection hidden="1"/>
    </xf>
    <xf numFmtId="0" fontId="2" fillId="29" borderId="12" xfId="66" applyNumberFormat="1" applyFont="1" applyFill="1" applyBorder="1" applyAlignment="1" applyProtection="1">
      <alignment horizontal="center" vertical="center"/>
      <protection hidden="1"/>
    </xf>
    <xf numFmtId="49" fontId="2" fillId="29" borderId="12" xfId="66" applyNumberFormat="1" applyFont="1" applyFill="1" applyBorder="1" applyAlignment="1" applyProtection="1">
      <alignment horizontal="center" vertical="center"/>
      <protection hidden="1"/>
    </xf>
    <xf numFmtId="180" fontId="2" fillId="29" borderId="12" xfId="66" applyNumberFormat="1" applyFont="1" applyFill="1" applyBorder="1" applyAlignment="1">
      <alignment horizontal="center" vertical="center" wrapText="1"/>
      <protection/>
    </xf>
    <xf numFmtId="0" fontId="0" fillId="29" borderId="0" xfId="66" applyFill="1">
      <alignment/>
      <protection/>
    </xf>
    <xf numFmtId="0" fontId="31" fillId="29" borderId="0" xfId="66" applyFont="1" applyFill="1">
      <alignment/>
      <protection/>
    </xf>
    <xf numFmtId="0" fontId="64" fillId="29" borderId="0" xfId="66" applyFont="1" applyFill="1">
      <alignment/>
      <protection/>
    </xf>
    <xf numFmtId="0" fontId="2" fillId="29" borderId="12" xfId="66" applyFont="1" applyFill="1" applyBorder="1" applyAlignment="1">
      <alignment horizontal="center" vertical="center"/>
      <protection/>
    </xf>
    <xf numFmtId="187" fontId="2" fillId="29" borderId="12" xfId="66" applyNumberFormat="1" applyFont="1" applyFill="1" applyBorder="1" applyAlignment="1" applyProtection="1">
      <alignment horizontal="center" vertical="center"/>
      <protection hidden="1"/>
    </xf>
    <xf numFmtId="0" fontId="2" fillId="29" borderId="12" xfId="66" applyFont="1" applyFill="1" applyBorder="1" applyAlignment="1">
      <alignment horizontal="left" vertical="center" wrapText="1"/>
      <protection/>
    </xf>
    <xf numFmtId="0" fontId="0" fillId="29" borderId="0" xfId="66" applyFill="1" applyAlignment="1">
      <alignment vertical="center"/>
      <protection/>
    </xf>
    <xf numFmtId="0" fontId="29" fillId="29" borderId="0" xfId="66" applyFont="1" applyFill="1">
      <alignment/>
      <protection/>
    </xf>
    <xf numFmtId="0" fontId="2" fillId="29" borderId="12" xfId="66" applyFont="1" applyFill="1" applyBorder="1" applyAlignment="1">
      <alignment horizontal="justify" vertical="center" wrapText="1"/>
      <protection/>
    </xf>
    <xf numFmtId="0" fontId="47" fillId="29" borderId="0" xfId="66" applyFont="1" applyFill="1">
      <alignment/>
      <protection/>
    </xf>
    <xf numFmtId="49" fontId="43" fillId="29" borderId="12" xfId="66" applyNumberFormat="1" applyFont="1" applyFill="1" applyBorder="1" applyAlignment="1">
      <alignment horizontal="center" vertical="center" wrapText="1"/>
      <protection/>
    </xf>
    <xf numFmtId="0" fontId="49" fillId="29" borderId="0" xfId="66" applyFont="1" applyFill="1">
      <alignment/>
      <protection/>
    </xf>
    <xf numFmtId="0" fontId="2" fillId="29" borderId="12" xfId="0" applyFont="1" applyFill="1" applyBorder="1" applyAlignment="1">
      <alignment horizontal="justify" vertical="center" wrapText="1"/>
    </xf>
    <xf numFmtId="0" fontId="2" fillId="29" borderId="12" xfId="0" applyFont="1" applyFill="1" applyBorder="1" applyAlignment="1">
      <alignment horizontal="center" vertical="center"/>
    </xf>
    <xf numFmtId="49" fontId="2" fillId="29" borderId="12" xfId="0" applyNumberFormat="1" applyFont="1" applyFill="1" applyBorder="1" applyAlignment="1">
      <alignment horizontal="center" vertical="center" wrapText="1"/>
    </xf>
    <xf numFmtId="0" fontId="2" fillId="29" borderId="12" xfId="0" applyFont="1" applyFill="1" applyBorder="1" applyAlignment="1">
      <alignment horizontal="center" vertical="center" wrapText="1"/>
    </xf>
    <xf numFmtId="0" fontId="0" fillId="29" borderId="0" xfId="66" applyFont="1" applyFill="1">
      <alignment/>
      <protection/>
    </xf>
    <xf numFmtId="0" fontId="43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8" fillId="29" borderId="0" xfId="72" applyFill="1">
      <alignment/>
      <protection/>
    </xf>
    <xf numFmtId="0" fontId="3" fillId="28" borderId="12" xfId="0" applyFont="1" applyFill="1" applyBorder="1" applyAlignment="1">
      <alignment horizontal="center" vertical="center"/>
    </xf>
    <xf numFmtId="0" fontId="43" fillId="28" borderId="12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left" vertical="center" wrapText="1"/>
    </xf>
    <xf numFmtId="0" fontId="2" fillId="30" borderId="12" xfId="0" applyFont="1" applyFill="1" applyBorder="1" applyAlignment="1">
      <alignment horizontal="center" vertical="center"/>
    </xf>
    <xf numFmtId="187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2" fillId="30" borderId="12" xfId="66" applyFont="1" applyFill="1" applyBorder="1" applyAlignment="1">
      <alignment horizontal="left" vertical="top" wrapText="1"/>
      <protection/>
    </xf>
    <xf numFmtId="0" fontId="2" fillId="30" borderId="12" xfId="66" applyFont="1" applyFill="1" applyBorder="1" applyAlignment="1">
      <alignment horizontal="center" vertical="center"/>
      <protection/>
    </xf>
    <xf numFmtId="0" fontId="52" fillId="28" borderId="0" xfId="66" applyFont="1" applyFill="1">
      <alignment/>
      <protection/>
    </xf>
    <xf numFmtId="0" fontId="52" fillId="30" borderId="0" xfId="66" applyFont="1" applyFill="1">
      <alignment/>
      <protection/>
    </xf>
    <xf numFmtId="0" fontId="43" fillId="28" borderId="12" xfId="0" applyFont="1" applyFill="1" applyBorder="1" applyAlignment="1">
      <alignment horizontal="left" vertical="center" wrapText="1"/>
    </xf>
    <xf numFmtId="49" fontId="43" fillId="28" borderId="12" xfId="0" applyNumberFormat="1" applyFont="1" applyFill="1" applyBorder="1" applyAlignment="1">
      <alignment horizontal="center" vertical="center" wrapText="1"/>
    </xf>
    <xf numFmtId="0" fontId="43" fillId="28" borderId="12" xfId="0" applyFont="1" applyFill="1" applyBorder="1" applyAlignment="1">
      <alignment horizontal="center" vertical="center" wrapText="1"/>
    </xf>
    <xf numFmtId="188" fontId="43" fillId="0" borderId="12" xfId="66" applyNumberFormat="1" applyFont="1" applyFill="1" applyBorder="1" applyAlignment="1" applyProtection="1">
      <alignment horizontal="center" vertical="center"/>
      <protection hidden="1"/>
    </xf>
    <xf numFmtId="49" fontId="44" fillId="28" borderId="12" xfId="68" applyNumberFormat="1" applyFont="1" applyFill="1" applyBorder="1" applyAlignment="1" applyProtection="1">
      <alignment horizontal="center" vertical="center" wrapText="1"/>
      <protection hidden="1"/>
    </xf>
    <xf numFmtId="0" fontId="44" fillId="28" borderId="12" xfId="66" applyNumberFormat="1" applyFont="1" applyFill="1" applyBorder="1" applyAlignment="1" applyProtection="1">
      <alignment horizontal="center" vertical="center"/>
      <protection hidden="1"/>
    </xf>
    <xf numFmtId="0" fontId="41" fillId="28" borderId="0" xfId="74" applyFont="1" applyFill="1" applyBorder="1" applyAlignment="1">
      <alignment horizontal="left"/>
      <protection/>
    </xf>
    <xf numFmtId="0" fontId="41" fillId="0" borderId="0" xfId="74" applyFont="1" applyAlignment="1">
      <alignment horizontal="left" vertical="top"/>
      <protection/>
    </xf>
    <xf numFmtId="181" fontId="41" fillId="0" borderId="0" xfId="75" applyNumberFormat="1" applyFont="1" applyFill="1">
      <alignment/>
      <protection/>
    </xf>
    <xf numFmtId="0" fontId="41" fillId="0" borderId="0" xfId="75" applyFont="1">
      <alignment/>
      <protection/>
    </xf>
    <xf numFmtId="0" fontId="28" fillId="0" borderId="0" xfId="66" applyFont="1" applyAlignment="1">
      <alignment horizontal="right"/>
      <protection/>
    </xf>
    <xf numFmtId="1" fontId="2" fillId="0" borderId="12" xfId="66" applyNumberFormat="1" applyFont="1" applyFill="1" applyBorder="1" applyAlignment="1" applyProtection="1">
      <alignment horizontal="left" vertical="center"/>
      <protection hidden="1"/>
    </xf>
    <xf numFmtId="0" fontId="62" fillId="28" borderId="12" xfId="72" applyFont="1" applyFill="1" applyBorder="1" applyAlignment="1">
      <alignment horizontal="center" vertical="center" wrapText="1"/>
      <protection/>
    </xf>
    <xf numFmtId="0" fontId="61" fillId="0" borderId="12" xfId="72" applyFont="1" applyBorder="1" applyAlignment="1">
      <alignment horizontal="left" vertical="center" wrapText="1"/>
      <protection/>
    </xf>
    <xf numFmtId="181" fontId="61" fillId="28" borderId="12" xfId="72" applyNumberFormat="1" applyFont="1" applyFill="1" applyBorder="1" applyAlignment="1">
      <alignment horizontal="center" vertical="center" wrapText="1"/>
      <protection/>
    </xf>
    <xf numFmtId="0" fontId="28" fillId="28" borderId="0" xfId="0" applyFont="1" applyFill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66" applyNumberFormat="1" applyFont="1" applyFill="1" applyBorder="1" applyAlignment="1" applyProtection="1">
      <alignment horizontal="center" vertical="center"/>
      <protection hidden="1"/>
    </xf>
    <xf numFmtId="49" fontId="2" fillId="0" borderId="12" xfId="66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2" xfId="66" applyNumberFormat="1" applyFont="1" applyFill="1" applyBorder="1" applyAlignment="1" applyProtection="1">
      <alignment horizontal="center" vertical="center"/>
      <protection hidden="1"/>
    </xf>
    <xf numFmtId="0" fontId="2" fillId="30" borderId="12" xfId="0" applyFont="1" applyFill="1" applyBorder="1" applyAlignment="1">
      <alignment horizontal="center" vertical="center" wrapText="1"/>
    </xf>
    <xf numFmtId="0" fontId="27" fillId="28" borderId="0" xfId="66" applyFont="1" applyFill="1" applyAlignment="1">
      <alignment horizontal="left"/>
      <protection/>
    </xf>
    <xf numFmtId="0" fontId="63" fillId="0" borderId="0" xfId="73" applyFont="1" applyBorder="1">
      <alignment/>
      <protection/>
    </xf>
    <xf numFmtId="0" fontId="63" fillId="0" borderId="0" xfId="73" applyFont="1" applyBorder="1" applyAlignment="1">
      <alignment vertical="top"/>
      <protection/>
    </xf>
    <xf numFmtId="0" fontId="63" fillId="0" borderId="0" xfId="73" applyFont="1" applyFill="1" applyBorder="1">
      <alignment/>
      <protection/>
    </xf>
    <xf numFmtId="0" fontId="63" fillId="32" borderId="0" xfId="73" applyFont="1" applyFill="1" applyBorder="1">
      <alignment/>
      <protection/>
    </xf>
    <xf numFmtId="0" fontId="63" fillId="0" borderId="0" xfId="73" applyFont="1" applyFill="1" applyBorder="1" applyAlignment="1">
      <alignment vertical="top"/>
      <protection/>
    </xf>
    <xf numFmtId="0" fontId="41" fillId="28" borderId="0" xfId="74" applyFont="1" applyFill="1" applyBorder="1" applyAlignment="1">
      <alignment horizontal="left"/>
      <protection/>
    </xf>
    <xf numFmtId="181" fontId="41" fillId="28" borderId="0" xfId="75" applyNumberFormat="1" applyFont="1" applyFill="1">
      <alignment/>
      <protection/>
    </xf>
    <xf numFmtId="0" fontId="41" fillId="0" borderId="0" xfId="0" applyFont="1" applyAlignment="1">
      <alignment horizontal="left" wrapText="1"/>
    </xf>
    <xf numFmtId="0" fontId="41" fillId="28" borderId="0" xfId="74" applyFont="1" applyFill="1" applyBorder="1" applyAlignment="1">
      <alignment horizontal="left"/>
      <protection/>
    </xf>
    <xf numFmtId="0" fontId="41" fillId="28" borderId="0" xfId="74" applyFont="1" applyFill="1" applyBorder="1" applyAlignment="1">
      <alignment horizontal="left" vertical="top" wrapText="1"/>
      <protection/>
    </xf>
    <xf numFmtId="0" fontId="38" fillId="0" borderId="16" xfId="75" applyFont="1" applyFill="1" applyBorder="1" applyAlignment="1">
      <alignment horizontal="center" vertical="top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8" fillId="0" borderId="14" xfId="75" applyFont="1" applyFill="1" applyBorder="1" applyAlignment="1">
      <alignment horizontal="center" vertical="top" wrapText="1"/>
      <protection/>
    </xf>
    <xf numFmtId="0" fontId="38" fillId="0" borderId="13" xfId="75" applyFont="1" applyFill="1" applyBorder="1" applyAlignment="1">
      <alignment horizontal="center" vertical="top" wrapText="1"/>
      <protection/>
    </xf>
    <xf numFmtId="0" fontId="38" fillId="0" borderId="0" xfId="75" applyFont="1" applyAlignment="1">
      <alignment horizontal="center"/>
      <protection/>
    </xf>
    <xf numFmtId="0" fontId="0" fillId="0" borderId="0" xfId="0" applyAlignment="1">
      <alignment/>
    </xf>
    <xf numFmtId="180" fontId="38" fillId="28" borderId="16" xfId="76" applyNumberFormat="1" applyFont="1" applyFill="1" applyBorder="1" applyAlignment="1">
      <alignment horizontal="center" vertical="center" wrapText="1"/>
      <protection/>
    </xf>
    <xf numFmtId="0" fontId="41" fillId="28" borderId="17" xfId="0" applyFont="1" applyFill="1" applyBorder="1" applyAlignment="1">
      <alignment/>
    </xf>
    <xf numFmtId="0" fontId="41" fillId="28" borderId="18" xfId="0" applyFont="1" applyFill="1" applyBorder="1" applyAlignment="1">
      <alignment/>
    </xf>
    <xf numFmtId="0" fontId="3" fillId="28" borderId="14" xfId="76" applyFont="1" applyFill="1" applyBorder="1" applyAlignment="1">
      <alignment horizontal="center" vertical="center" wrapText="1"/>
      <protection/>
    </xf>
    <xf numFmtId="0" fontId="3" fillId="28" borderId="13" xfId="76" applyFont="1" applyFill="1" applyBorder="1" applyAlignment="1">
      <alignment horizontal="center" vertical="center" wrapText="1"/>
      <protection/>
    </xf>
    <xf numFmtId="0" fontId="38" fillId="28" borderId="0" xfId="74" applyNumberFormat="1" applyFont="1" applyFill="1" applyBorder="1" applyAlignment="1" applyProtection="1">
      <alignment horizontal="center" wrapText="1"/>
      <protection hidden="1"/>
    </xf>
    <xf numFmtId="180" fontId="38" fillId="0" borderId="16" xfId="76" applyNumberFormat="1" applyFont="1" applyFill="1" applyBorder="1" applyAlignment="1">
      <alignment horizontal="center" vertical="center" wrapText="1"/>
      <protection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3" fillId="28" borderId="14" xfId="0" applyFont="1" applyFill="1" applyBorder="1" applyAlignment="1">
      <alignment horizontal="center" vertical="center" wrapText="1"/>
    </xf>
    <xf numFmtId="0" fontId="3" fillId="28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28" borderId="14" xfId="66" applyNumberFormat="1" applyFont="1" applyFill="1" applyBorder="1" applyAlignment="1" applyProtection="1">
      <alignment horizontal="center" vertical="center" wrapText="1"/>
      <protection hidden="1"/>
    </xf>
    <xf numFmtId="0" fontId="2" fillId="28" borderId="13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19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0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1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2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15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3" xfId="66" applyNumberFormat="1" applyFont="1" applyFill="1" applyBorder="1" applyAlignment="1" applyProtection="1">
      <alignment horizontal="center" vertical="center" wrapText="1"/>
      <protection hidden="1"/>
    </xf>
    <xf numFmtId="0" fontId="41" fillId="28" borderId="17" xfId="66" applyFont="1" applyFill="1" applyBorder="1" applyAlignment="1">
      <alignment/>
      <protection/>
    </xf>
    <xf numFmtId="0" fontId="41" fillId="28" borderId="18" xfId="66" applyFont="1" applyFill="1" applyBorder="1" applyAlignment="1">
      <alignment/>
      <protection/>
    </xf>
    <xf numFmtId="49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28" borderId="0" xfId="66" applyNumberFormat="1" applyFont="1" applyFill="1" applyAlignment="1" applyProtection="1">
      <alignment horizontal="center" vertical="center" wrapText="1"/>
      <protection hidden="1"/>
    </xf>
    <xf numFmtId="0" fontId="30" fillId="28" borderId="0" xfId="66" applyFont="1" applyFill="1" applyAlignment="1">
      <alignment/>
      <protection/>
    </xf>
    <xf numFmtId="0" fontId="0" fillId="28" borderId="0" xfId="66" applyFill="1" applyAlignment="1">
      <alignment/>
      <protection/>
    </xf>
    <xf numFmtId="0" fontId="2" fillId="28" borderId="14" xfId="66" applyNumberFormat="1" applyFont="1" applyFill="1" applyBorder="1" applyAlignment="1" applyProtection="1">
      <alignment horizontal="center" vertical="top" wrapText="1"/>
      <protection hidden="1"/>
    </xf>
    <xf numFmtId="0" fontId="2" fillId="28" borderId="13" xfId="66" applyNumberFormat="1" applyFont="1" applyFill="1" applyBorder="1" applyAlignment="1" applyProtection="1">
      <alignment horizontal="center" vertical="top" wrapText="1"/>
      <protection hidden="1"/>
    </xf>
    <xf numFmtId="0" fontId="2" fillId="28" borderId="14" xfId="66" applyFont="1" applyFill="1" applyBorder="1" applyAlignment="1">
      <alignment horizontal="center" vertical="center"/>
      <protection/>
    </xf>
    <xf numFmtId="0" fontId="2" fillId="28" borderId="13" xfId="66" applyFont="1" applyFill="1" applyBorder="1" applyAlignment="1">
      <alignment horizontal="center" vertical="center"/>
      <protection/>
    </xf>
    <xf numFmtId="0" fontId="38" fillId="28" borderId="12" xfId="66" applyFont="1" applyFill="1" applyBorder="1" applyAlignment="1">
      <alignment horizontal="center" vertical="center" wrapText="1"/>
      <protection/>
    </xf>
    <xf numFmtId="0" fontId="4" fillId="28" borderId="19" xfId="72" applyFont="1" applyFill="1" applyBorder="1" applyAlignment="1">
      <alignment horizontal="center" vertical="center" wrapText="1"/>
      <protection/>
    </xf>
    <xf numFmtId="0" fontId="4" fillId="28" borderId="20" xfId="72" applyFont="1" applyFill="1" applyBorder="1" applyAlignment="1">
      <alignment horizontal="center" vertical="center" wrapText="1"/>
      <protection/>
    </xf>
    <xf numFmtId="0" fontId="4" fillId="28" borderId="21" xfId="72" applyFont="1" applyFill="1" applyBorder="1" applyAlignment="1">
      <alignment horizontal="center" vertical="center" wrapText="1"/>
      <protection/>
    </xf>
    <xf numFmtId="0" fontId="4" fillId="28" borderId="22" xfId="72" applyFont="1" applyFill="1" applyBorder="1" applyAlignment="1">
      <alignment horizontal="center" vertical="center" wrapText="1"/>
      <protection/>
    </xf>
    <xf numFmtId="0" fontId="4" fillId="28" borderId="15" xfId="72" applyFont="1" applyFill="1" applyBorder="1" applyAlignment="1">
      <alignment horizontal="center" vertical="center" wrapText="1"/>
      <protection/>
    </xf>
    <xf numFmtId="0" fontId="4" fillId="28" borderId="23" xfId="72" applyFont="1" applyFill="1" applyBorder="1" applyAlignment="1">
      <alignment horizontal="center" vertical="center" wrapText="1"/>
      <protection/>
    </xf>
    <xf numFmtId="0" fontId="4" fillId="28" borderId="12" xfId="72" applyFont="1" applyFill="1" applyBorder="1" applyAlignment="1">
      <alignment horizontal="center" vertical="center" wrapText="1"/>
      <protection/>
    </xf>
    <xf numFmtId="49" fontId="4" fillId="28" borderId="12" xfId="72" applyNumberFormat="1" applyFont="1" applyFill="1" applyBorder="1" applyAlignment="1">
      <alignment horizontal="center" vertical="center" wrapText="1"/>
      <protection/>
    </xf>
    <xf numFmtId="0" fontId="2" fillId="28" borderId="16" xfId="66" applyFont="1" applyFill="1" applyBorder="1" applyAlignment="1">
      <alignment horizontal="center" vertical="center" wrapText="1"/>
      <protection/>
    </xf>
    <xf numFmtId="0" fontId="2" fillId="28" borderId="17" xfId="66" applyFont="1" applyFill="1" applyBorder="1" applyAlignment="1">
      <alignment horizontal="center" vertical="center" wrapText="1"/>
      <protection/>
    </xf>
    <xf numFmtId="0" fontId="2" fillId="28" borderId="18" xfId="66" applyFont="1" applyFill="1" applyBorder="1" applyAlignment="1">
      <alignment horizontal="center" vertical="center" wrapText="1"/>
      <protection/>
    </xf>
    <xf numFmtId="180" fontId="4" fillId="28" borderId="15" xfId="66" applyNumberFormat="1" applyFont="1" applyFill="1" applyBorder="1" applyAlignment="1" applyProtection="1">
      <alignment horizontal="right"/>
      <protection hidden="1"/>
    </xf>
    <xf numFmtId="0" fontId="0" fillId="28" borderId="15" xfId="66" applyFill="1" applyBorder="1" applyAlignment="1">
      <alignment/>
      <protection/>
    </xf>
    <xf numFmtId="49" fontId="45" fillId="28" borderId="0" xfId="72" applyNumberFormat="1" applyFont="1" applyFill="1" applyAlignment="1">
      <alignment horizontal="center" vertical="center"/>
      <protection/>
    </xf>
    <xf numFmtId="0" fontId="45" fillId="28" borderId="0" xfId="72" applyFont="1" applyFill="1" applyBorder="1" applyAlignment="1">
      <alignment horizontal="center" vertical="center"/>
      <protection/>
    </xf>
    <xf numFmtId="0" fontId="0" fillId="28" borderId="0" xfId="66" applyFill="1" applyAlignment="1">
      <alignment horizontal="center" vertical="center"/>
      <protection/>
    </xf>
    <xf numFmtId="180" fontId="38" fillId="28" borderId="17" xfId="76" applyNumberFormat="1" applyFont="1" applyFill="1" applyBorder="1" applyAlignment="1">
      <alignment horizontal="center" vertical="center" wrapText="1"/>
      <protection/>
    </xf>
    <xf numFmtId="180" fontId="38" fillId="28" borderId="18" xfId="76" applyNumberFormat="1" applyFont="1" applyFill="1" applyBorder="1" applyAlignment="1">
      <alignment horizontal="center" vertical="center" wrapText="1"/>
      <protection/>
    </xf>
    <xf numFmtId="49" fontId="45" fillId="28" borderId="0" xfId="72" applyNumberFormat="1" applyFont="1" applyFill="1" applyAlignment="1">
      <alignment horizontal="center" vertical="center" wrapText="1"/>
      <protection/>
    </xf>
    <xf numFmtId="0" fontId="61" fillId="0" borderId="0" xfId="72" applyFont="1" applyAlignment="1">
      <alignment horizontal="center" vertical="center" wrapText="1"/>
      <protection/>
    </xf>
    <xf numFmtId="0" fontId="62" fillId="0" borderId="0" xfId="72" applyFont="1" applyAlignment="1">
      <alignment wrapText="1"/>
      <protection/>
    </xf>
    <xf numFmtId="1" fontId="3" fillId="0" borderId="16" xfId="66" applyNumberFormat="1" applyFont="1" applyFill="1" applyBorder="1" applyAlignment="1" applyProtection="1">
      <alignment horizontal="center" vertical="center"/>
      <protection hidden="1"/>
    </xf>
    <xf numFmtId="1" fontId="3" fillId="0" borderId="18" xfId="66" applyNumberFormat="1" applyFont="1" applyFill="1" applyBorder="1" applyAlignment="1" applyProtection="1">
      <alignment horizontal="center" vertical="center"/>
      <protection hidden="1"/>
    </xf>
    <xf numFmtId="0" fontId="3" fillId="28" borderId="16" xfId="66" applyFont="1" applyFill="1" applyBorder="1" applyAlignment="1">
      <alignment horizontal="center" vertical="center" wrapText="1"/>
      <protection/>
    </xf>
    <xf numFmtId="0" fontId="3" fillId="28" borderId="17" xfId="66" applyFont="1" applyFill="1" applyBorder="1" applyAlignment="1">
      <alignment horizontal="center" vertical="center" wrapText="1"/>
      <protection/>
    </xf>
    <xf numFmtId="0" fontId="3" fillId="28" borderId="18" xfId="66" applyFont="1" applyFill="1" applyBorder="1" applyAlignment="1">
      <alignment horizontal="center" vertical="center" wrapText="1"/>
      <protection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/>
      <protection/>
    </xf>
    <xf numFmtId="0" fontId="3" fillId="0" borderId="16" xfId="66" applyFont="1" applyBorder="1" applyAlignment="1">
      <alignment horizontal="center" vertical="center" wrapText="1"/>
      <protection/>
    </xf>
    <xf numFmtId="0" fontId="3" fillId="0" borderId="17" xfId="66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horizontal="center" vertical="center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3" xfId="71"/>
    <cellStyle name="Обычный 3 2" xfId="72"/>
    <cellStyle name="Обычный_tmp" xfId="73"/>
    <cellStyle name="Обычный_tmp 2" xfId="74"/>
    <cellStyle name="Обычный_Приложение 1 Внутр.фин. дефицита" xfId="75"/>
    <cellStyle name="Обычный_Приложение 1 объем доходов декабрь" xfId="76"/>
    <cellStyle name="Отдельная ячейка" xfId="77"/>
    <cellStyle name="Отдельная ячейка - константа" xfId="78"/>
    <cellStyle name="Отдельная ячейка - константа [печать]" xfId="79"/>
    <cellStyle name="Отдельная ячейка [печать]" xfId="80"/>
    <cellStyle name="Отдельная ячейка-результат" xfId="81"/>
    <cellStyle name="Отдельная ячейка-результат [печать]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ойства элементов измерения" xfId="88"/>
    <cellStyle name="Свойства элементов измерения [печать]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  <cellStyle name="Элементы осей" xfId="95"/>
    <cellStyle name="Элементы осей [печать]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102"/>
  <sheetViews>
    <sheetView view="pageBreakPreview" zoomScaleSheetLayoutView="100" zoomScalePageLayoutView="0" workbookViewId="0" topLeftCell="B1">
      <selection activeCell="C13" sqref="C13:C14"/>
    </sheetView>
  </sheetViews>
  <sheetFormatPr defaultColWidth="9.140625" defaultRowHeight="12.75"/>
  <cols>
    <col min="1" max="1" width="11.140625" style="7" hidden="1" customWidth="1"/>
    <col min="2" max="2" width="24.28125" style="7" customWidth="1"/>
    <col min="3" max="3" width="57.7109375" style="7" customWidth="1"/>
    <col min="4" max="4" width="11.7109375" style="11" customWidth="1"/>
    <col min="5" max="5" width="14.7109375" style="7" customWidth="1"/>
    <col min="6" max="6" width="15.140625" style="7" customWidth="1"/>
    <col min="7" max="16384" width="9.140625" style="7" customWidth="1"/>
  </cols>
  <sheetData>
    <row r="1" spans="4:6" ht="18.75">
      <c r="D1" s="347" t="s">
        <v>202</v>
      </c>
      <c r="E1" s="348"/>
      <c r="F1" s="348"/>
    </row>
    <row r="2" spans="4:6" ht="18.75">
      <c r="D2" s="347" t="s">
        <v>261</v>
      </c>
      <c r="E2" s="348"/>
      <c r="F2" s="348"/>
    </row>
    <row r="3" spans="4:6" ht="18.75">
      <c r="D3" s="347" t="s">
        <v>285</v>
      </c>
      <c r="E3" s="348"/>
      <c r="F3" s="348"/>
    </row>
    <row r="4" ht="13.5" customHeight="1"/>
    <row r="5" spans="1:256" ht="18.75">
      <c r="A5" s="20"/>
      <c r="B5" s="60"/>
      <c r="C5" s="20"/>
      <c r="D5" s="374" t="s">
        <v>262</v>
      </c>
      <c r="E5" s="374"/>
      <c r="F5" s="291"/>
      <c r="G5" s="20"/>
      <c r="H5" s="60"/>
      <c r="I5" s="20"/>
      <c r="J5" s="60"/>
      <c r="K5" s="20"/>
      <c r="L5" s="60"/>
      <c r="M5" s="20"/>
      <c r="N5" s="60"/>
      <c r="O5" s="20"/>
      <c r="P5" s="60"/>
      <c r="Q5" s="20"/>
      <c r="R5" s="60"/>
      <c r="S5" s="20"/>
      <c r="T5" s="60"/>
      <c r="U5" s="20"/>
      <c r="V5" s="60"/>
      <c r="W5" s="20"/>
      <c r="X5" s="60"/>
      <c r="Y5" s="20"/>
      <c r="Z5" s="60"/>
      <c r="AA5" s="20"/>
      <c r="AB5" s="60"/>
      <c r="AC5" s="20"/>
      <c r="AD5" s="60"/>
      <c r="AE5" s="20"/>
      <c r="AF5" s="60"/>
      <c r="AG5" s="20"/>
      <c r="AH5" s="60"/>
      <c r="AI5" s="20"/>
      <c r="AJ5" s="60"/>
      <c r="AK5" s="20"/>
      <c r="AL5" s="60"/>
      <c r="AM5" s="20"/>
      <c r="AN5" s="60"/>
      <c r="AO5" s="20"/>
      <c r="AP5" s="60"/>
      <c r="AQ5" s="20"/>
      <c r="AR5" s="60"/>
      <c r="AS5" s="20"/>
      <c r="AT5" s="60"/>
      <c r="AU5" s="20"/>
      <c r="AV5" s="60"/>
      <c r="AW5" s="20"/>
      <c r="AX5" s="60"/>
      <c r="AY5" s="20"/>
      <c r="AZ5" s="60"/>
      <c r="BA5" s="20"/>
      <c r="BB5" s="60"/>
      <c r="BC5" s="20"/>
      <c r="BD5" s="60"/>
      <c r="BE5" s="20"/>
      <c r="BF5" s="60"/>
      <c r="BG5" s="20"/>
      <c r="BH5" s="60"/>
      <c r="BI5" s="20"/>
      <c r="BJ5" s="60"/>
      <c r="BK5" s="20"/>
      <c r="BL5" s="60"/>
      <c r="BM5" s="20"/>
      <c r="BN5" s="60"/>
      <c r="BO5" s="20"/>
      <c r="BP5" s="60"/>
      <c r="BQ5" s="20"/>
      <c r="BR5" s="60"/>
      <c r="BS5" s="20"/>
      <c r="BT5" s="60"/>
      <c r="BU5" s="20"/>
      <c r="BV5" s="60"/>
      <c r="BW5" s="20"/>
      <c r="BX5" s="60"/>
      <c r="BY5" s="20"/>
      <c r="BZ5" s="60"/>
      <c r="CA5" s="20"/>
      <c r="CB5" s="60"/>
      <c r="CC5" s="20"/>
      <c r="CD5" s="60"/>
      <c r="CE5" s="20"/>
      <c r="CF5" s="60"/>
      <c r="CG5" s="20"/>
      <c r="CH5" s="60"/>
      <c r="CI5" s="20"/>
      <c r="CJ5" s="60"/>
      <c r="CK5" s="20"/>
      <c r="CL5" s="60"/>
      <c r="CM5" s="20"/>
      <c r="CN5" s="60"/>
      <c r="CO5" s="20"/>
      <c r="CP5" s="60"/>
      <c r="CQ5" s="20"/>
      <c r="CR5" s="60"/>
      <c r="CS5" s="20"/>
      <c r="CT5" s="60"/>
      <c r="CU5" s="20"/>
      <c r="CV5" s="60"/>
      <c r="CW5" s="20"/>
      <c r="CX5" s="60"/>
      <c r="CY5" s="20"/>
      <c r="CZ5" s="60"/>
      <c r="DA5" s="20"/>
      <c r="DB5" s="60"/>
      <c r="DC5" s="20"/>
      <c r="DD5" s="60"/>
      <c r="DE5" s="20"/>
      <c r="DF5" s="60"/>
      <c r="DG5" s="20"/>
      <c r="DH5" s="60"/>
      <c r="DI5" s="20"/>
      <c r="DJ5" s="60"/>
      <c r="DK5" s="20"/>
      <c r="DL5" s="60"/>
      <c r="DM5" s="20"/>
      <c r="DN5" s="60"/>
      <c r="DO5" s="20"/>
      <c r="DP5" s="60"/>
      <c r="DQ5" s="20"/>
      <c r="DR5" s="60"/>
      <c r="DS5" s="20"/>
      <c r="DT5" s="60"/>
      <c r="DU5" s="20"/>
      <c r="DV5" s="60"/>
      <c r="DW5" s="20"/>
      <c r="DX5" s="60"/>
      <c r="DY5" s="20"/>
      <c r="DZ5" s="60"/>
      <c r="EA5" s="20"/>
      <c r="EB5" s="60"/>
      <c r="EC5" s="20"/>
      <c r="ED5" s="60"/>
      <c r="EE5" s="20"/>
      <c r="EF5" s="60"/>
      <c r="EG5" s="20"/>
      <c r="EH5" s="60"/>
      <c r="EI5" s="20"/>
      <c r="EJ5" s="60"/>
      <c r="EK5" s="20"/>
      <c r="EL5" s="60"/>
      <c r="EM5" s="20"/>
      <c r="EN5" s="60"/>
      <c r="EO5" s="20"/>
      <c r="EP5" s="60"/>
      <c r="EQ5" s="20"/>
      <c r="ER5" s="60"/>
      <c r="ES5" s="20"/>
      <c r="ET5" s="60"/>
      <c r="EU5" s="20"/>
      <c r="EV5" s="60"/>
      <c r="EW5" s="20"/>
      <c r="EX5" s="60"/>
      <c r="EY5" s="20"/>
      <c r="EZ5" s="60"/>
      <c r="FA5" s="20"/>
      <c r="FB5" s="60"/>
      <c r="FC5" s="20"/>
      <c r="FD5" s="60"/>
      <c r="FE5" s="20"/>
      <c r="FF5" s="60"/>
      <c r="FG5" s="20"/>
      <c r="FH5" s="60"/>
      <c r="FI5" s="20"/>
      <c r="FJ5" s="60"/>
      <c r="FK5" s="20"/>
      <c r="FL5" s="60"/>
      <c r="FM5" s="20"/>
      <c r="FN5" s="60"/>
      <c r="FO5" s="20"/>
      <c r="FP5" s="60"/>
      <c r="FQ5" s="20"/>
      <c r="FR5" s="60"/>
      <c r="FS5" s="20"/>
      <c r="FT5" s="60"/>
      <c r="FU5" s="20"/>
      <c r="FV5" s="60"/>
      <c r="FW5" s="20"/>
      <c r="FX5" s="60"/>
      <c r="FY5" s="20"/>
      <c r="FZ5" s="60"/>
      <c r="GA5" s="20"/>
      <c r="GB5" s="60"/>
      <c r="GC5" s="20"/>
      <c r="GD5" s="60"/>
      <c r="GE5" s="20"/>
      <c r="GF5" s="60"/>
      <c r="GG5" s="20"/>
      <c r="GH5" s="60"/>
      <c r="GI5" s="20"/>
      <c r="GJ5" s="60"/>
      <c r="GK5" s="20"/>
      <c r="GL5" s="60"/>
      <c r="GM5" s="20"/>
      <c r="GN5" s="60"/>
      <c r="GO5" s="20"/>
      <c r="GP5" s="60"/>
      <c r="GQ5" s="20"/>
      <c r="GR5" s="60"/>
      <c r="GS5" s="20"/>
      <c r="GT5" s="60"/>
      <c r="GU5" s="20"/>
      <c r="GV5" s="60"/>
      <c r="GW5" s="20"/>
      <c r="GX5" s="60"/>
      <c r="GY5" s="20"/>
      <c r="GZ5" s="60"/>
      <c r="HA5" s="20"/>
      <c r="HB5" s="60"/>
      <c r="HC5" s="20"/>
      <c r="HD5" s="60"/>
      <c r="HE5" s="20"/>
      <c r="HF5" s="60"/>
      <c r="HG5" s="20"/>
      <c r="HH5" s="60"/>
      <c r="HI5" s="20"/>
      <c r="HJ5" s="60"/>
      <c r="HK5" s="20"/>
      <c r="HL5" s="60"/>
      <c r="HM5" s="20"/>
      <c r="HN5" s="60"/>
      <c r="HO5" s="20"/>
      <c r="HP5" s="60"/>
      <c r="HQ5" s="20"/>
      <c r="HR5" s="60"/>
      <c r="HS5" s="20"/>
      <c r="HT5" s="60"/>
      <c r="HU5" s="20"/>
      <c r="HV5" s="60"/>
      <c r="HW5" s="20"/>
      <c r="HX5" s="60"/>
      <c r="HY5" s="20"/>
      <c r="HZ5" s="60"/>
      <c r="IA5" s="20"/>
      <c r="IB5" s="60"/>
      <c r="IC5" s="20"/>
      <c r="ID5" s="60"/>
      <c r="IE5" s="20"/>
      <c r="IF5" s="60"/>
      <c r="IG5" s="20"/>
      <c r="IH5" s="60"/>
      <c r="II5" s="20"/>
      <c r="IJ5" s="60"/>
      <c r="IK5" s="20"/>
      <c r="IL5" s="60"/>
      <c r="IM5" s="20"/>
      <c r="IN5" s="60"/>
      <c r="IO5" s="20"/>
      <c r="IP5" s="60"/>
      <c r="IQ5" s="20"/>
      <c r="IR5" s="60"/>
      <c r="IS5" s="20"/>
      <c r="IT5" s="60"/>
      <c r="IU5" s="20"/>
      <c r="IV5" s="60"/>
    </row>
    <row r="6" spans="1:256" ht="21.75" customHeight="1">
      <c r="A6" s="373"/>
      <c r="B6" s="373"/>
      <c r="C6" s="20"/>
      <c r="D6" s="345" t="s">
        <v>225</v>
      </c>
      <c r="E6" s="345"/>
      <c r="F6" s="291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73"/>
      <c r="CF6" s="373"/>
      <c r="CG6" s="373"/>
      <c r="CH6" s="373"/>
      <c r="CI6" s="373"/>
      <c r="CJ6" s="373"/>
      <c r="CK6" s="373"/>
      <c r="CL6" s="373"/>
      <c r="CM6" s="373"/>
      <c r="CN6" s="373"/>
      <c r="CO6" s="373"/>
      <c r="CP6" s="373"/>
      <c r="CQ6" s="373"/>
      <c r="CR6" s="373"/>
      <c r="CS6" s="373"/>
      <c r="CT6" s="373"/>
      <c r="CU6" s="373"/>
      <c r="CV6" s="373"/>
      <c r="CW6" s="373"/>
      <c r="CX6" s="373"/>
      <c r="CY6" s="373"/>
      <c r="CZ6" s="373"/>
      <c r="DA6" s="373"/>
      <c r="DB6" s="373"/>
      <c r="DC6" s="373"/>
      <c r="DD6" s="373"/>
      <c r="DE6" s="373"/>
      <c r="DF6" s="373"/>
      <c r="DG6" s="373"/>
      <c r="DH6" s="373"/>
      <c r="DI6" s="373"/>
      <c r="DJ6" s="373"/>
      <c r="DK6" s="373"/>
      <c r="DL6" s="373"/>
      <c r="DM6" s="373"/>
      <c r="DN6" s="373"/>
      <c r="DO6" s="373"/>
      <c r="DP6" s="373"/>
      <c r="DQ6" s="373"/>
      <c r="DR6" s="373"/>
      <c r="DS6" s="373"/>
      <c r="DT6" s="373"/>
      <c r="DU6" s="373"/>
      <c r="DV6" s="373"/>
      <c r="DW6" s="373"/>
      <c r="DX6" s="373"/>
      <c r="DY6" s="373"/>
      <c r="DZ6" s="373"/>
      <c r="EA6" s="373"/>
      <c r="EB6" s="373"/>
      <c r="EC6" s="373"/>
      <c r="ED6" s="373"/>
      <c r="EE6" s="373"/>
      <c r="EF6" s="373"/>
      <c r="EG6" s="373"/>
      <c r="EH6" s="373"/>
      <c r="EI6" s="373"/>
      <c r="EJ6" s="373"/>
      <c r="EK6" s="373"/>
      <c r="EL6" s="373"/>
      <c r="EM6" s="373"/>
      <c r="EN6" s="373"/>
      <c r="EO6" s="373"/>
      <c r="EP6" s="373"/>
      <c r="EQ6" s="373"/>
      <c r="ER6" s="373"/>
      <c r="ES6" s="373"/>
      <c r="ET6" s="373"/>
      <c r="EU6" s="373"/>
      <c r="EV6" s="373"/>
      <c r="EW6" s="373"/>
      <c r="EX6" s="373"/>
      <c r="EY6" s="373"/>
      <c r="EZ6" s="373"/>
      <c r="FA6" s="373"/>
      <c r="FB6" s="373"/>
      <c r="FC6" s="373"/>
      <c r="FD6" s="373"/>
      <c r="FE6" s="373"/>
      <c r="FF6" s="373"/>
      <c r="FG6" s="373"/>
      <c r="FH6" s="373"/>
      <c r="FI6" s="373"/>
      <c r="FJ6" s="373"/>
      <c r="FK6" s="373"/>
      <c r="FL6" s="373"/>
      <c r="FM6" s="373"/>
      <c r="FN6" s="373"/>
      <c r="FO6" s="373"/>
      <c r="FP6" s="373"/>
      <c r="FQ6" s="373"/>
      <c r="FR6" s="373"/>
      <c r="FS6" s="373"/>
      <c r="FT6" s="373"/>
      <c r="FU6" s="373"/>
      <c r="FV6" s="373"/>
      <c r="FW6" s="373"/>
      <c r="FX6" s="373"/>
      <c r="FY6" s="373"/>
      <c r="FZ6" s="373"/>
      <c r="GA6" s="373"/>
      <c r="GB6" s="373"/>
      <c r="GC6" s="373"/>
      <c r="GD6" s="373"/>
      <c r="GE6" s="373"/>
      <c r="GF6" s="373"/>
      <c r="GG6" s="373"/>
      <c r="GH6" s="373"/>
      <c r="GI6" s="373"/>
      <c r="GJ6" s="373"/>
      <c r="GK6" s="373"/>
      <c r="GL6" s="373"/>
      <c r="GM6" s="373"/>
      <c r="GN6" s="373"/>
      <c r="GO6" s="373"/>
      <c r="GP6" s="373"/>
      <c r="GQ6" s="373"/>
      <c r="GR6" s="373"/>
      <c r="GS6" s="373"/>
      <c r="GT6" s="373"/>
      <c r="GU6" s="373"/>
      <c r="GV6" s="373"/>
      <c r="GW6" s="373"/>
      <c r="GX6" s="373"/>
      <c r="GY6" s="373"/>
      <c r="GZ6" s="373"/>
      <c r="HA6" s="373"/>
      <c r="HB6" s="373"/>
      <c r="HC6" s="373"/>
      <c r="HD6" s="373"/>
      <c r="HE6" s="373"/>
      <c r="HF6" s="373"/>
      <c r="HG6" s="373"/>
      <c r="HH6" s="373"/>
      <c r="HI6" s="373"/>
      <c r="HJ6" s="373"/>
      <c r="HK6" s="373"/>
      <c r="HL6" s="373"/>
      <c r="HM6" s="373"/>
      <c r="HN6" s="373"/>
      <c r="HO6" s="373"/>
      <c r="HP6" s="373"/>
      <c r="HQ6" s="373"/>
      <c r="HR6" s="373"/>
      <c r="HS6" s="373"/>
      <c r="HT6" s="373"/>
      <c r="HU6" s="373"/>
      <c r="HV6" s="373"/>
      <c r="HW6" s="373"/>
      <c r="HX6" s="373"/>
      <c r="HY6" s="373"/>
      <c r="HZ6" s="373"/>
      <c r="IA6" s="373"/>
      <c r="IB6" s="373"/>
      <c r="IC6" s="373"/>
      <c r="ID6" s="373"/>
      <c r="IE6" s="373"/>
      <c r="IF6" s="373"/>
      <c r="IG6" s="373"/>
      <c r="IH6" s="373"/>
      <c r="II6" s="373"/>
      <c r="IJ6" s="373"/>
      <c r="IK6" s="373"/>
      <c r="IL6" s="373"/>
      <c r="IM6" s="373"/>
      <c r="IN6" s="373"/>
      <c r="IO6" s="373"/>
      <c r="IP6" s="373"/>
      <c r="IQ6" s="373"/>
      <c r="IR6" s="373"/>
      <c r="IS6" s="373"/>
      <c r="IT6" s="373"/>
      <c r="IU6" s="373"/>
      <c r="IV6" s="373"/>
    </row>
    <row r="7" spans="1:256" ht="36.75" customHeight="1">
      <c r="A7" s="346"/>
      <c r="B7" s="60"/>
      <c r="C7" s="20"/>
      <c r="D7" s="375" t="s">
        <v>226</v>
      </c>
      <c r="E7" s="375"/>
      <c r="F7" s="375"/>
      <c r="G7" s="346"/>
      <c r="H7" s="60"/>
      <c r="I7" s="346"/>
      <c r="J7" s="60"/>
      <c r="K7" s="346"/>
      <c r="L7" s="60"/>
      <c r="M7" s="346"/>
      <c r="N7" s="60"/>
      <c r="O7" s="346"/>
      <c r="P7" s="60"/>
      <c r="Q7" s="346"/>
      <c r="R7" s="60"/>
      <c r="S7" s="346"/>
      <c r="T7" s="60"/>
      <c r="U7" s="346"/>
      <c r="V7" s="60"/>
      <c r="W7" s="346"/>
      <c r="X7" s="60"/>
      <c r="Y7" s="346"/>
      <c r="Z7" s="60"/>
      <c r="AA7" s="346"/>
      <c r="AB7" s="60"/>
      <c r="AC7" s="346"/>
      <c r="AD7" s="60"/>
      <c r="AE7" s="346"/>
      <c r="AF7" s="60"/>
      <c r="AG7" s="346"/>
      <c r="AH7" s="60"/>
      <c r="AI7" s="346"/>
      <c r="AJ7" s="60"/>
      <c r="AK7" s="346"/>
      <c r="AL7" s="60"/>
      <c r="AM7" s="346"/>
      <c r="AN7" s="60"/>
      <c r="AO7" s="346"/>
      <c r="AP7" s="60"/>
      <c r="AQ7" s="346"/>
      <c r="AR7" s="60"/>
      <c r="AS7" s="346"/>
      <c r="AT7" s="60"/>
      <c r="AU7" s="346"/>
      <c r="AV7" s="60"/>
      <c r="AW7" s="346"/>
      <c r="AX7" s="60"/>
      <c r="AY7" s="346"/>
      <c r="AZ7" s="60"/>
      <c r="BA7" s="346"/>
      <c r="BB7" s="60"/>
      <c r="BC7" s="346"/>
      <c r="BD7" s="60"/>
      <c r="BE7" s="346"/>
      <c r="BF7" s="60"/>
      <c r="BG7" s="346"/>
      <c r="BH7" s="60"/>
      <c r="BI7" s="346"/>
      <c r="BJ7" s="60"/>
      <c r="BK7" s="346"/>
      <c r="BL7" s="60"/>
      <c r="BM7" s="346"/>
      <c r="BN7" s="60"/>
      <c r="BO7" s="346"/>
      <c r="BP7" s="60"/>
      <c r="BQ7" s="346"/>
      <c r="BR7" s="60"/>
      <c r="BS7" s="346"/>
      <c r="BT7" s="60"/>
      <c r="BU7" s="346"/>
      <c r="BV7" s="60"/>
      <c r="BW7" s="346"/>
      <c r="BX7" s="60"/>
      <c r="BY7" s="346"/>
      <c r="BZ7" s="60"/>
      <c r="CA7" s="346"/>
      <c r="CB7" s="60"/>
      <c r="CC7" s="346"/>
      <c r="CD7" s="60"/>
      <c r="CE7" s="346"/>
      <c r="CF7" s="60"/>
      <c r="CG7" s="346"/>
      <c r="CH7" s="60"/>
      <c r="CI7" s="346"/>
      <c r="CJ7" s="60"/>
      <c r="CK7" s="346"/>
      <c r="CL7" s="60"/>
      <c r="CM7" s="346"/>
      <c r="CN7" s="60"/>
      <c r="CO7" s="346"/>
      <c r="CP7" s="60"/>
      <c r="CQ7" s="346"/>
      <c r="CR7" s="60"/>
      <c r="CS7" s="346"/>
      <c r="CT7" s="60"/>
      <c r="CU7" s="346"/>
      <c r="CV7" s="60"/>
      <c r="CW7" s="346"/>
      <c r="CX7" s="60"/>
      <c r="CY7" s="346"/>
      <c r="CZ7" s="60"/>
      <c r="DA7" s="346"/>
      <c r="DB7" s="60"/>
      <c r="DC7" s="346"/>
      <c r="DD7" s="60"/>
      <c r="DE7" s="346"/>
      <c r="DF7" s="60"/>
      <c r="DG7" s="346"/>
      <c r="DH7" s="60"/>
      <c r="DI7" s="346"/>
      <c r="DJ7" s="60"/>
      <c r="DK7" s="346"/>
      <c r="DL7" s="60"/>
      <c r="DM7" s="346"/>
      <c r="DN7" s="60"/>
      <c r="DO7" s="346"/>
      <c r="DP7" s="60"/>
      <c r="DQ7" s="346"/>
      <c r="DR7" s="60"/>
      <c r="DS7" s="346"/>
      <c r="DT7" s="60"/>
      <c r="DU7" s="346"/>
      <c r="DV7" s="60"/>
      <c r="DW7" s="346"/>
      <c r="DX7" s="60"/>
      <c r="DY7" s="346"/>
      <c r="DZ7" s="60"/>
      <c r="EA7" s="346"/>
      <c r="EB7" s="60"/>
      <c r="EC7" s="346"/>
      <c r="ED7" s="60"/>
      <c r="EE7" s="346"/>
      <c r="EF7" s="60"/>
      <c r="EG7" s="346"/>
      <c r="EH7" s="60"/>
      <c r="EI7" s="346"/>
      <c r="EJ7" s="60"/>
      <c r="EK7" s="346"/>
      <c r="EL7" s="60"/>
      <c r="EM7" s="346"/>
      <c r="EN7" s="60"/>
      <c r="EO7" s="346"/>
      <c r="EP7" s="60"/>
      <c r="EQ7" s="346"/>
      <c r="ER7" s="60"/>
      <c r="ES7" s="346"/>
      <c r="ET7" s="60"/>
      <c r="EU7" s="346"/>
      <c r="EV7" s="60"/>
      <c r="EW7" s="346"/>
      <c r="EX7" s="60"/>
      <c r="EY7" s="346"/>
      <c r="EZ7" s="60"/>
      <c r="FA7" s="346"/>
      <c r="FB7" s="60"/>
      <c r="FC7" s="346"/>
      <c r="FD7" s="60"/>
      <c r="FE7" s="346"/>
      <c r="FF7" s="60"/>
      <c r="FG7" s="346"/>
      <c r="FH7" s="60"/>
      <c r="FI7" s="346"/>
      <c r="FJ7" s="60"/>
      <c r="FK7" s="346"/>
      <c r="FL7" s="60"/>
      <c r="FM7" s="346"/>
      <c r="FN7" s="60"/>
      <c r="FO7" s="346"/>
      <c r="FP7" s="60"/>
      <c r="FQ7" s="346"/>
      <c r="FR7" s="60"/>
      <c r="FS7" s="346"/>
      <c r="FT7" s="60"/>
      <c r="FU7" s="346"/>
      <c r="FV7" s="60"/>
      <c r="FW7" s="346"/>
      <c r="FX7" s="60"/>
      <c r="FY7" s="346"/>
      <c r="FZ7" s="60"/>
      <c r="GA7" s="346"/>
      <c r="GB7" s="60"/>
      <c r="GC7" s="346"/>
      <c r="GD7" s="60"/>
      <c r="GE7" s="346"/>
      <c r="GF7" s="60"/>
      <c r="GG7" s="346"/>
      <c r="GH7" s="60"/>
      <c r="GI7" s="346"/>
      <c r="GJ7" s="60"/>
      <c r="GK7" s="346"/>
      <c r="GL7" s="60"/>
      <c r="GM7" s="346"/>
      <c r="GN7" s="60"/>
      <c r="GO7" s="346"/>
      <c r="GP7" s="60"/>
      <c r="GQ7" s="346"/>
      <c r="GR7" s="60"/>
      <c r="GS7" s="346"/>
      <c r="GT7" s="60"/>
      <c r="GU7" s="346"/>
      <c r="GV7" s="60"/>
      <c r="GW7" s="346"/>
      <c r="GX7" s="60"/>
      <c r="GY7" s="346"/>
      <c r="GZ7" s="60"/>
      <c r="HA7" s="346"/>
      <c r="HB7" s="60"/>
      <c r="HC7" s="346"/>
      <c r="HD7" s="60"/>
      <c r="HE7" s="346"/>
      <c r="HF7" s="60"/>
      <c r="HG7" s="346"/>
      <c r="HH7" s="60"/>
      <c r="HI7" s="346"/>
      <c r="HJ7" s="60"/>
      <c r="HK7" s="346"/>
      <c r="HL7" s="60"/>
      <c r="HM7" s="346"/>
      <c r="HN7" s="60"/>
      <c r="HO7" s="346"/>
      <c r="HP7" s="60"/>
      <c r="HQ7" s="346"/>
      <c r="HR7" s="60"/>
      <c r="HS7" s="346"/>
      <c r="HT7" s="60"/>
      <c r="HU7" s="346"/>
      <c r="HV7" s="60"/>
      <c r="HW7" s="346"/>
      <c r="HX7" s="60"/>
      <c r="HY7" s="346"/>
      <c r="HZ7" s="60"/>
      <c r="IA7" s="346"/>
      <c r="IB7" s="60"/>
      <c r="IC7" s="346"/>
      <c r="ID7" s="60"/>
      <c r="IE7" s="346"/>
      <c r="IF7" s="60"/>
      <c r="IG7" s="346"/>
      <c r="IH7" s="60"/>
      <c r="II7" s="346"/>
      <c r="IJ7" s="60"/>
      <c r="IK7" s="346"/>
      <c r="IL7" s="60"/>
      <c r="IM7" s="346"/>
      <c r="IN7" s="60"/>
      <c r="IO7" s="346"/>
      <c r="IP7" s="60"/>
      <c r="IQ7" s="346"/>
      <c r="IR7" s="60"/>
      <c r="IS7" s="346"/>
      <c r="IT7" s="60"/>
      <c r="IU7" s="346"/>
      <c r="IV7" s="60"/>
    </row>
    <row r="8" spans="3:6" ht="11.25" customHeight="1">
      <c r="C8" s="20"/>
      <c r="D8" s="374" t="s">
        <v>260</v>
      </c>
      <c r="E8" s="374"/>
      <c r="F8" s="291"/>
    </row>
    <row r="9" spans="1:6" ht="15" customHeight="1">
      <c r="A9" s="14"/>
      <c r="B9" s="14"/>
      <c r="C9" s="20"/>
      <c r="D9" s="20"/>
      <c r="E9" s="20"/>
      <c r="F9" s="20"/>
    </row>
    <row r="10" spans="1:6" ht="15" customHeight="1">
      <c r="A10" s="381" t="s">
        <v>45</v>
      </c>
      <c r="B10" s="381"/>
      <c r="C10" s="381"/>
      <c r="D10" s="381"/>
      <c r="E10" s="382"/>
      <c r="F10" s="382"/>
    </row>
    <row r="11" spans="1:6" ht="18.75">
      <c r="A11" s="381" t="s">
        <v>235</v>
      </c>
      <c r="B11" s="381"/>
      <c r="C11" s="381"/>
      <c r="D11" s="381"/>
      <c r="E11" s="381"/>
      <c r="F11" s="381"/>
    </row>
    <row r="12" spans="1:4" ht="8.25" customHeight="1">
      <c r="A12" s="15"/>
      <c r="B12" s="15"/>
      <c r="C12" s="15"/>
      <c r="D12" s="16"/>
    </row>
    <row r="13" spans="1:6" ht="23.25" customHeight="1">
      <c r="A13" s="15"/>
      <c r="B13" s="379" t="s">
        <v>46</v>
      </c>
      <c r="C13" s="379" t="s">
        <v>47</v>
      </c>
      <c r="D13" s="376" t="s">
        <v>48</v>
      </c>
      <c r="E13" s="377"/>
      <c r="F13" s="378"/>
    </row>
    <row r="14" spans="1:6" ht="48" customHeight="1">
      <c r="A14" s="15"/>
      <c r="B14" s="380"/>
      <c r="C14" s="380"/>
      <c r="D14" s="74" t="s">
        <v>174</v>
      </c>
      <c r="E14" s="57" t="s">
        <v>192</v>
      </c>
      <c r="F14" s="57" t="s">
        <v>220</v>
      </c>
    </row>
    <row r="15" spans="1:6" ht="13.5" customHeight="1">
      <c r="A15" s="15"/>
      <c r="B15" s="17">
        <v>1</v>
      </c>
      <c r="C15" s="17">
        <v>2</v>
      </c>
      <c r="D15" s="17">
        <v>3</v>
      </c>
      <c r="E15" s="75">
        <v>4</v>
      </c>
      <c r="F15" s="17">
        <v>5</v>
      </c>
    </row>
    <row r="16" spans="1:6" ht="30.75" customHeight="1">
      <c r="A16" s="15"/>
      <c r="B16" s="246" t="s">
        <v>49</v>
      </c>
      <c r="C16" s="247" t="s">
        <v>50</v>
      </c>
      <c r="D16" s="248">
        <f>D18+D17</f>
        <v>315.6800000000003</v>
      </c>
      <c r="E16" s="248">
        <f>E18+E17</f>
        <v>-0.020000000000436557</v>
      </c>
      <c r="F16" s="248">
        <f>F18+F17</f>
        <v>-0.020000000000436557</v>
      </c>
    </row>
    <row r="17" spans="1:6" ht="30">
      <c r="A17" s="15"/>
      <c r="B17" s="249" t="s">
        <v>84</v>
      </c>
      <c r="C17" s="250" t="s">
        <v>197</v>
      </c>
      <c r="D17" s="251">
        <f>-'приложение 2'!C43</f>
        <v>-9423.62</v>
      </c>
      <c r="E17" s="251">
        <f>-'приложение 2'!D43</f>
        <v>-5952.72</v>
      </c>
      <c r="F17" s="251">
        <f>-'приложение 2'!E43</f>
        <v>-6083.62</v>
      </c>
    </row>
    <row r="18" spans="1:6" ht="30">
      <c r="A18" s="15"/>
      <c r="B18" s="249" t="s">
        <v>51</v>
      </c>
      <c r="C18" s="250" t="s">
        <v>198</v>
      </c>
      <c r="D18" s="251">
        <f>'приложение 6'!J175</f>
        <v>9739.300000000001</v>
      </c>
      <c r="E18" s="251">
        <f>'приложение 6'!K175</f>
        <v>5952.7</v>
      </c>
      <c r="F18" s="251">
        <f>'приложение 6'!L175</f>
        <v>6083.599999999999</v>
      </c>
    </row>
    <row r="19" spans="1:6" ht="18.75" customHeight="1">
      <c r="A19" s="15"/>
      <c r="B19" s="252" t="s">
        <v>52</v>
      </c>
      <c r="C19" s="253"/>
      <c r="D19" s="254">
        <f>D16</f>
        <v>315.6800000000003</v>
      </c>
      <c r="E19" s="254">
        <f>E16</f>
        <v>-0.020000000000436557</v>
      </c>
      <c r="F19" s="254">
        <f>F16</f>
        <v>-0.020000000000436557</v>
      </c>
    </row>
    <row r="20" spans="3:6" ht="18.75">
      <c r="C20" s="8"/>
      <c r="F20" s="158" t="s">
        <v>263</v>
      </c>
    </row>
    <row r="21" ht="18.75">
      <c r="C21" s="8"/>
    </row>
    <row r="22" ht="18.75">
      <c r="C22" s="8"/>
    </row>
    <row r="23" ht="18.75">
      <c r="C23" s="8"/>
    </row>
    <row r="24" ht="18.75">
      <c r="C24" s="8"/>
    </row>
    <row r="25" ht="18.75">
      <c r="C25" s="8"/>
    </row>
    <row r="26" ht="18.75">
      <c r="C26" s="8"/>
    </row>
    <row r="27" ht="18.75">
      <c r="C27" s="8"/>
    </row>
    <row r="28" ht="18.75">
      <c r="C28" s="8"/>
    </row>
    <row r="29" ht="18.75">
      <c r="C29" s="8"/>
    </row>
    <row r="30" ht="18.75">
      <c r="C30" s="8"/>
    </row>
    <row r="31" ht="18.75">
      <c r="C31" s="8"/>
    </row>
    <row r="32" ht="18.75">
      <c r="C32" s="8"/>
    </row>
    <row r="33" ht="18.75">
      <c r="C33" s="8"/>
    </row>
    <row r="34" ht="18.75">
      <c r="C34" s="8"/>
    </row>
    <row r="35" ht="18.75">
      <c r="C35" s="8"/>
    </row>
    <row r="36" ht="18.75">
      <c r="C36" s="8"/>
    </row>
    <row r="37" ht="18.75">
      <c r="C37" s="8"/>
    </row>
    <row r="38" ht="18.75">
      <c r="C38" s="8"/>
    </row>
    <row r="39" ht="18.75">
      <c r="C39" s="8"/>
    </row>
    <row r="40" ht="18.75">
      <c r="C40" s="8"/>
    </row>
    <row r="41" ht="18.75">
      <c r="C41" s="8"/>
    </row>
    <row r="42" ht="18.75">
      <c r="C42" s="8"/>
    </row>
    <row r="43" ht="18.75">
      <c r="C43" s="8"/>
    </row>
    <row r="44" ht="18.75">
      <c r="C44" s="8"/>
    </row>
    <row r="45" ht="18.75">
      <c r="C45" s="8"/>
    </row>
    <row r="46" ht="18.75">
      <c r="C46" s="8"/>
    </row>
    <row r="47" ht="18.75">
      <c r="C47" s="8"/>
    </row>
    <row r="48" ht="18.75">
      <c r="C48" s="8"/>
    </row>
    <row r="49" ht="18.75">
      <c r="C49" s="8"/>
    </row>
    <row r="50" ht="18.75">
      <c r="C50" s="8"/>
    </row>
    <row r="51" ht="18.75">
      <c r="C51" s="8"/>
    </row>
    <row r="52" ht="18.75">
      <c r="C52" s="8"/>
    </row>
    <row r="53" ht="18.75">
      <c r="C53" s="8"/>
    </row>
    <row r="54" ht="18.75">
      <c r="C54" s="8"/>
    </row>
    <row r="55" ht="18.75">
      <c r="C55" s="8"/>
    </row>
    <row r="56" ht="18.75">
      <c r="C56" s="8"/>
    </row>
    <row r="57" ht="18.75">
      <c r="C57" s="8"/>
    </row>
    <row r="58" ht="18.75">
      <c r="C58" s="8"/>
    </row>
    <row r="59" ht="18.75">
      <c r="C59" s="8"/>
    </row>
    <row r="60" ht="18.75">
      <c r="C60" s="8"/>
    </row>
    <row r="61" ht="18.75">
      <c r="C61" s="8"/>
    </row>
    <row r="62" ht="18.75">
      <c r="C62" s="8"/>
    </row>
    <row r="63" ht="18.75">
      <c r="C63" s="8"/>
    </row>
    <row r="64" ht="18.75">
      <c r="C64" s="8"/>
    </row>
    <row r="65" ht="18.75">
      <c r="C65" s="8"/>
    </row>
    <row r="66" ht="18.75">
      <c r="C66" s="8"/>
    </row>
    <row r="67" ht="18.75">
      <c r="C67" s="8"/>
    </row>
    <row r="68" ht="18.75">
      <c r="C68" s="8"/>
    </row>
    <row r="69" ht="18.75">
      <c r="C69" s="8"/>
    </row>
    <row r="70" ht="18.75">
      <c r="C70" s="8"/>
    </row>
    <row r="71" ht="18.75">
      <c r="C71" s="8"/>
    </row>
    <row r="72" ht="18.75">
      <c r="C72" s="8"/>
    </row>
    <row r="73" ht="18.75">
      <c r="C73" s="8"/>
    </row>
    <row r="74" ht="18.75">
      <c r="C74" s="8"/>
    </row>
    <row r="75" ht="18.75">
      <c r="C75" s="8"/>
    </row>
    <row r="76" ht="18.75">
      <c r="C76" s="8"/>
    </row>
    <row r="77" ht="18.75">
      <c r="C77" s="8"/>
    </row>
    <row r="78" ht="18.75">
      <c r="C78" s="8"/>
    </row>
    <row r="79" ht="18.75">
      <c r="C79" s="8"/>
    </row>
    <row r="80" ht="18.75">
      <c r="C80" s="8"/>
    </row>
    <row r="81" ht="18.75">
      <c r="C81" s="8"/>
    </row>
    <row r="82" ht="18.75">
      <c r="C82" s="8"/>
    </row>
    <row r="83" ht="18.75">
      <c r="C83" s="8"/>
    </row>
    <row r="84" ht="18.75">
      <c r="C84" s="8"/>
    </row>
    <row r="85" ht="18.75">
      <c r="C85" s="8"/>
    </row>
    <row r="86" ht="18.75">
      <c r="C86" s="8"/>
    </row>
    <row r="87" ht="18.75">
      <c r="C87" s="8"/>
    </row>
    <row r="88" ht="18.75">
      <c r="C88" s="8"/>
    </row>
    <row r="89" ht="18.75">
      <c r="C89" s="8"/>
    </row>
    <row r="90" ht="18.75">
      <c r="C90" s="8"/>
    </row>
    <row r="91" ht="18.75">
      <c r="C91" s="8"/>
    </row>
    <row r="92" ht="18.75">
      <c r="C92" s="8"/>
    </row>
    <row r="93" ht="18.75">
      <c r="C93" s="8"/>
    </row>
    <row r="94" ht="18.75">
      <c r="C94" s="8"/>
    </row>
    <row r="95" ht="18.75">
      <c r="C95" s="8"/>
    </row>
    <row r="96" ht="18.75">
      <c r="C96" s="8"/>
    </row>
    <row r="97" ht="18.75">
      <c r="C97" s="8"/>
    </row>
    <row r="98" ht="18.75">
      <c r="C98" s="8"/>
    </row>
    <row r="99" ht="18.75">
      <c r="C99" s="8"/>
    </row>
    <row r="100" ht="18.75">
      <c r="C100" s="8"/>
    </row>
    <row r="101" ht="18.75">
      <c r="C101" s="8"/>
    </row>
    <row r="102" ht="18.75">
      <c r="C102" s="8"/>
    </row>
  </sheetData>
  <sheetProtection selectLockedCells="1" selectUnlockedCells="1"/>
  <mergeCells count="134">
    <mergeCell ref="A6:B6"/>
    <mergeCell ref="D7:F7"/>
    <mergeCell ref="D8:E8"/>
    <mergeCell ref="D13:F13"/>
    <mergeCell ref="B13:B14"/>
    <mergeCell ref="C13:C14"/>
    <mergeCell ref="A10:F10"/>
    <mergeCell ref="A11:F11"/>
    <mergeCell ref="G6:H6"/>
    <mergeCell ref="I6:J6"/>
    <mergeCell ref="K6:L6"/>
    <mergeCell ref="M6:N6"/>
    <mergeCell ref="O6:P6"/>
    <mergeCell ref="D5:E5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GW6:GX6"/>
    <mergeCell ref="GY6:GZ6"/>
    <mergeCell ref="HA6:HB6"/>
    <mergeCell ref="HC6:HD6"/>
    <mergeCell ref="HE6:HF6"/>
    <mergeCell ref="HG6:HH6"/>
    <mergeCell ref="HI6:HJ6"/>
    <mergeCell ref="HK6:HL6"/>
    <mergeCell ref="HM6:HN6"/>
    <mergeCell ref="HO6:HP6"/>
    <mergeCell ref="HQ6:HR6"/>
    <mergeCell ref="HS6:HT6"/>
    <mergeCell ref="HU6:HV6"/>
    <mergeCell ref="HW6:HX6"/>
    <mergeCell ref="HY6:HZ6"/>
    <mergeCell ref="IA6:IB6"/>
    <mergeCell ref="IC6:ID6"/>
    <mergeCell ref="IE6:IF6"/>
    <mergeCell ref="IG6:IH6"/>
    <mergeCell ref="II6:IJ6"/>
    <mergeCell ref="IK6:IL6"/>
    <mergeCell ref="IM6:IN6"/>
    <mergeCell ref="IO6:IP6"/>
    <mergeCell ref="IQ6:IR6"/>
    <mergeCell ref="IS6:IT6"/>
    <mergeCell ref="IU6:IV6"/>
  </mergeCells>
  <printOptions horizontalCentered="1"/>
  <pageMargins left="0.7874015748031497" right="0.64" top="0.31496062992125984" bottom="0.2362204724409449" header="0.31496062992125984" footer="0.196850393700787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7"/>
  <sheetViews>
    <sheetView view="pageBreakPreview" zoomScale="80" zoomScaleSheetLayoutView="80" workbookViewId="0" topLeftCell="A1">
      <selection activeCell="B16" sqref="B16"/>
    </sheetView>
  </sheetViews>
  <sheetFormatPr defaultColWidth="9.140625" defaultRowHeight="12.75"/>
  <cols>
    <col min="1" max="1" width="25.421875" style="280" customWidth="1"/>
    <col min="2" max="2" width="54.140625" style="281" customWidth="1"/>
    <col min="3" max="3" width="15.140625" style="152" customWidth="1"/>
    <col min="4" max="5" width="15.140625" style="145" customWidth="1"/>
    <col min="6" max="6" width="13.8515625" style="366" customWidth="1"/>
    <col min="7" max="16384" width="9.140625" style="9" customWidth="1"/>
  </cols>
  <sheetData>
    <row r="1" spans="3:4" ht="15">
      <c r="C1" s="372" t="s">
        <v>203</v>
      </c>
      <c r="D1" s="348"/>
    </row>
    <row r="2" spans="3:4" ht="15">
      <c r="C2" s="372" t="s">
        <v>261</v>
      </c>
      <c r="D2" s="348"/>
    </row>
    <row r="3" spans="3:4" ht="15">
      <c r="C3" s="372" t="s">
        <v>286</v>
      </c>
      <c r="D3" s="348"/>
    </row>
    <row r="4" spans="3:4" ht="15">
      <c r="C4" s="372"/>
      <c r="D4" s="348"/>
    </row>
    <row r="5" spans="3:5" ht="15">
      <c r="C5" s="374" t="s">
        <v>274</v>
      </c>
      <c r="D5" s="374"/>
      <c r="E5" s="291"/>
    </row>
    <row r="6" spans="3:5" ht="15" customHeight="1">
      <c r="C6" s="371" t="s">
        <v>225</v>
      </c>
      <c r="D6" s="292"/>
      <c r="E6" s="291"/>
    </row>
    <row r="7" spans="3:5" ht="39.75" customHeight="1">
      <c r="C7" s="375" t="s">
        <v>226</v>
      </c>
      <c r="D7" s="375"/>
      <c r="E7" s="375"/>
    </row>
    <row r="8" spans="3:5" ht="15">
      <c r="C8" s="374" t="s">
        <v>260</v>
      </c>
      <c r="D8" s="374"/>
      <c r="E8" s="291"/>
    </row>
    <row r="9" spans="1:5" ht="46.5" customHeight="1">
      <c r="A9" s="388" t="s">
        <v>222</v>
      </c>
      <c r="B9" s="388"/>
      <c r="C9" s="388"/>
      <c r="D9" s="388"/>
      <c r="E9" s="388"/>
    </row>
    <row r="10" spans="1:5" ht="47.25" customHeight="1" hidden="1" thickBot="1">
      <c r="A10" s="388"/>
      <c r="B10" s="388"/>
      <c r="C10" s="388"/>
      <c r="D10" s="388"/>
      <c r="E10" s="388"/>
    </row>
    <row r="11" spans="1:3" ht="12" customHeight="1">
      <c r="A11" s="148"/>
      <c r="B11" s="148"/>
      <c r="C11" s="148"/>
    </row>
    <row r="12" spans="1:5" ht="15" customHeight="1">
      <c r="A12" s="386" t="s">
        <v>53</v>
      </c>
      <c r="B12" s="386" t="s">
        <v>54</v>
      </c>
      <c r="C12" s="383" t="s">
        <v>55</v>
      </c>
      <c r="D12" s="384"/>
      <c r="E12" s="385"/>
    </row>
    <row r="13" spans="1:5" ht="33" customHeight="1">
      <c r="A13" s="387"/>
      <c r="B13" s="387"/>
      <c r="C13" s="279" t="s">
        <v>174</v>
      </c>
      <c r="D13" s="138" t="s">
        <v>192</v>
      </c>
      <c r="E13" s="138" t="s">
        <v>220</v>
      </c>
    </row>
    <row r="14" spans="1:5" ht="15" customHeight="1">
      <c r="A14" s="278">
        <v>1</v>
      </c>
      <c r="B14" s="278">
        <v>2</v>
      </c>
      <c r="C14" s="139">
        <v>3</v>
      </c>
      <c r="D14" s="139">
        <v>4</v>
      </c>
      <c r="E14" s="139">
        <v>5</v>
      </c>
    </row>
    <row r="15" spans="1:5" ht="15.75" customHeight="1">
      <c r="A15" s="282" t="s">
        <v>56</v>
      </c>
      <c r="B15" s="140" t="s">
        <v>57</v>
      </c>
      <c r="C15" s="141">
        <f>C16+C18+C19+C20+C21+C22+C23+C24</f>
        <v>1296</v>
      </c>
      <c r="D15" s="141">
        <f>D16+D18+D19+D20+D21+D24</f>
        <v>1331</v>
      </c>
      <c r="E15" s="141">
        <f>E16+E18+E19+E20+E21+E24</f>
        <v>1374</v>
      </c>
    </row>
    <row r="16" spans="1:6" ht="100.5" customHeight="1">
      <c r="A16" s="21" t="s">
        <v>66</v>
      </c>
      <c r="B16" s="18" t="s">
        <v>71</v>
      </c>
      <c r="C16" s="22">
        <f>810-1</f>
        <v>809</v>
      </c>
      <c r="D16" s="22">
        <v>854</v>
      </c>
      <c r="E16" s="22">
        <v>907</v>
      </c>
      <c r="F16" s="367"/>
    </row>
    <row r="17" spans="1:5" ht="17.25" customHeight="1">
      <c r="A17" s="42"/>
      <c r="B17" s="43" t="s">
        <v>96</v>
      </c>
      <c r="C17" s="44">
        <f>C18+C19+C20</f>
        <v>380</v>
      </c>
      <c r="D17" s="44">
        <f>D18+D19+D20</f>
        <v>380</v>
      </c>
      <c r="E17" s="44">
        <f>E18+E19+E20</f>
        <v>380</v>
      </c>
    </row>
    <row r="18" spans="1:5" ht="51.75" customHeight="1">
      <c r="A18" s="21" t="s">
        <v>67</v>
      </c>
      <c r="B18" s="18" t="s">
        <v>62</v>
      </c>
      <c r="C18" s="22">
        <v>287</v>
      </c>
      <c r="D18" s="22">
        <v>287</v>
      </c>
      <c r="E18" s="22">
        <v>287</v>
      </c>
    </row>
    <row r="19" spans="1:5" ht="49.5" customHeight="1">
      <c r="A19" s="21" t="s">
        <v>68</v>
      </c>
      <c r="B19" s="23" t="s">
        <v>63</v>
      </c>
      <c r="C19" s="22">
        <v>41</v>
      </c>
      <c r="D19" s="22">
        <v>41</v>
      </c>
      <c r="E19" s="22">
        <v>41</v>
      </c>
    </row>
    <row r="20" spans="1:5" ht="50.25" customHeight="1">
      <c r="A20" s="21" t="s">
        <v>69</v>
      </c>
      <c r="B20" s="23" t="s">
        <v>64</v>
      </c>
      <c r="C20" s="22">
        <v>52</v>
      </c>
      <c r="D20" s="22">
        <v>52</v>
      </c>
      <c r="E20" s="22">
        <v>52</v>
      </c>
    </row>
    <row r="21" spans="1:6" ht="96" customHeight="1">
      <c r="A21" s="21" t="s">
        <v>70</v>
      </c>
      <c r="B21" s="18" t="s">
        <v>65</v>
      </c>
      <c r="C21" s="22">
        <f>16+1</f>
        <v>17</v>
      </c>
      <c r="D21" s="22">
        <v>17</v>
      </c>
      <c r="E21" s="22">
        <v>17</v>
      </c>
      <c r="F21" s="367"/>
    </row>
    <row r="22" spans="1:6" s="145" customFormat="1" ht="113.25" customHeight="1" hidden="1">
      <c r="A22" s="21" t="s">
        <v>188</v>
      </c>
      <c r="B22" s="18" t="s">
        <v>189</v>
      </c>
      <c r="C22" s="22"/>
      <c r="D22" s="22"/>
      <c r="E22" s="22"/>
      <c r="F22" s="159"/>
    </row>
    <row r="23" spans="1:6" s="145" customFormat="1" ht="66.75" customHeight="1" hidden="1">
      <c r="A23" s="26" t="s">
        <v>213</v>
      </c>
      <c r="B23" s="191" t="s">
        <v>214</v>
      </c>
      <c r="C23" s="22">
        <v>0</v>
      </c>
      <c r="D23" s="22">
        <v>0</v>
      </c>
      <c r="E23" s="22">
        <v>0</v>
      </c>
      <c r="F23" s="159"/>
    </row>
    <row r="24" spans="1:7" ht="35.25" customHeight="1">
      <c r="A24" s="275" t="s">
        <v>168</v>
      </c>
      <c r="B24" s="276" t="s">
        <v>169</v>
      </c>
      <c r="C24" s="277">
        <v>90</v>
      </c>
      <c r="D24" s="22">
        <v>80</v>
      </c>
      <c r="E24" s="22">
        <v>70</v>
      </c>
      <c r="F24" s="367"/>
      <c r="G24" s="153"/>
    </row>
    <row r="25" spans="1:6" s="10" customFormat="1" ht="15.75" customHeight="1">
      <c r="A25" s="53" t="s">
        <v>58</v>
      </c>
      <c r="B25" s="54" t="s">
        <v>59</v>
      </c>
      <c r="C25" s="76">
        <f>C26+C30+C33+C36+C38+C40</f>
        <v>8127.620000000001</v>
      </c>
      <c r="D25" s="76">
        <f>D26+D30+D33+D36+D40</f>
        <v>4621.72</v>
      </c>
      <c r="E25" s="76">
        <f>E26+E30+E33+E36+E40</f>
        <v>4709.62</v>
      </c>
      <c r="F25" s="368"/>
    </row>
    <row r="26" spans="1:6" s="10" customFormat="1" ht="48.75" customHeight="1">
      <c r="A26" s="55"/>
      <c r="B26" s="56" t="s">
        <v>95</v>
      </c>
      <c r="C26" s="50">
        <f>C29+C27+C28</f>
        <v>3872.82</v>
      </c>
      <c r="D26" s="50">
        <f>D29+D27</f>
        <v>3553.52</v>
      </c>
      <c r="E26" s="50">
        <f>E29+E27</f>
        <v>3637.2200000000003</v>
      </c>
      <c r="F26" s="368"/>
    </row>
    <row r="27" spans="1:6" s="145" customFormat="1" ht="52.5" customHeight="1">
      <c r="A27" s="21" t="s">
        <v>177</v>
      </c>
      <c r="B27" s="45" t="s">
        <v>78</v>
      </c>
      <c r="C27" s="46">
        <f>1953.5+397.92+400</f>
        <v>2751.42</v>
      </c>
      <c r="D27" s="46">
        <f>1987.2+397.92</f>
        <v>2385.12</v>
      </c>
      <c r="E27" s="46">
        <f>2013.5+397.92</f>
        <v>2411.42</v>
      </c>
      <c r="F27" s="369" t="s">
        <v>284</v>
      </c>
    </row>
    <row r="28" spans="1:6" s="145" customFormat="1" ht="136.5" customHeight="1" hidden="1">
      <c r="A28" s="21" t="s">
        <v>215</v>
      </c>
      <c r="B28" s="45" t="s">
        <v>216</v>
      </c>
      <c r="C28" s="46">
        <v>0</v>
      </c>
      <c r="D28" s="46">
        <v>0</v>
      </c>
      <c r="E28" s="46">
        <v>0</v>
      </c>
      <c r="F28" s="369"/>
    </row>
    <row r="29" spans="1:6" s="145" customFormat="1" ht="54" customHeight="1">
      <c r="A29" s="21" t="s">
        <v>210</v>
      </c>
      <c r="B29" s="45" t="s">
        <v>212</v>
      </c>
      <c r="C29" s="46">
        <v>1121.4</v>
      </c>
      <c r="D29" s="46">
        <v>1168.4</v>
      </c>
      <c r="E29" s="46">
        <v>1225.8</v>
      </c>
      <c r="F29" s="369"/>
    </row>
    <row r="30" spans="1:6" s="145" customFormat="1" ht="49.5" customHeight="1">
      <c r="A30" s="42"/>
      <c r="B30" s="49" t="s">
        <v>97</v>
      </c>
      <c r="C30" s="50">
        <f>C31+C32</f>
        <v>2005.7</v>
      </c>
      <c r="D30" s="50">
        <f>D31+D32</f>
        <v>960.7</v>
      </c>
      <c r="E30" s="50">
        <f>E31+E32</f>
        <v>960.7</v>
      </c>
      <c r="F30" s="162"/>
    </row>
    <row r="31" spans="1:6" s="145" customFormat="1" ht="21" customHeight="1">
      <c r="A31" s="21" t="s">
        <v>178</v>
      </c>
      <c r="B31" s="161" t="s">
        <v>139</v>
      </c>
      <c r="C31" s="46">
        <f>173.8-3.8+960.7+140+735</f>
        <v>2005.7</v>
      </c>
      <c r="D31" s="46">
        <v>960.7</v>
      </c>
      <c r="E31" s="46">
        <v>960.7</v>
      </c>
      <c r="F31" s="162"/>
    </row>
    <row r="32" spans="1:6" s="10" customFormat="1" ht="32.25" customHeight="1" hidden="1">
      <c r="A32" s="26" t="s">
        <v>140</v>
      </c>
      <c r="B32" s="142" t="s">
        <v>139</v>
      </c>
      <c r="C32" s="46"/>
      <c r="D32" s="46"/>
      <c r="E32" s="46"/>
      <c r="F32" s="368"/>
    </row>
    <row r="33" spans="1:6" s="10" customFormat="1" ht="30.75" customHeight="1">
      <c r="A33" s="42"/>
      <c r="B33" s="49" t="s">
        <v>94</v>
      </c>
      <c r="C33" s="50">
        <f>C34+C35</f>
        <v>106.5</v>
      </c>
      <c r="D33" s="50">
        <f>D34+D35</f>
        <v>107.5</v>
      </c>
      <c r="E33" s="50">
        <f>E34+E35</f>
        <v>111.7</v>
      </c>
      <c r="F33" s="368"/>
    </row>
    <row r="34" spans="1:6" s="10" customFormat="1" ht="52.5" customHeight="1">
      <c r="A34" s="64" t="s">
        <v>179</v>
      </c>
      <c r="B34" s="47" t="s">
        <v>199</v>
      </c>
      <c r="C34" s="48">
        <v>104.5</v>
      </c>
      <c r="D34" s="48">
        <v>105.5</v>
      </c>
      <c r="E34" s="48">
        <v>109.7</v>
      </c>
      <c r="F34" s="370"/>
    </row>
    <row r="35" spans="1:6" s="10" customFormat="1" ht="51.75" customHeight="1">
      <c r="A35" s="256" t="s">
        <v>217</v>
      </c>
      <c r="B35" s="283" t="s">
        <v>218</v>
      </c>
      <c r="C35" s="46">
        <v>2</v>
      </c>
      <c r="D35" s="46">
        <v>2</v>
      </c>
      <c r="E35" s="46">
        <v>2</v>
      </c>
      <c r="F35" s="368"/>
    </row>
    <row r="36" spans="1:6" s="10" customFormat="1" ht="15.75" customHeight="1">
      <c r="A36" s="51"/>
      <c r="B36" s="52" t="s">
        <v>93</v>
      </c>
      <c r="C36" s="50">
        <f>C37</f>
        <v>1967.6</v>
      </c>
      <c r="D36" s="50">
        <f>D37</f>
        <v>0</v>
      </c>
      <c r="E36" s="50">
        <f>E37</f>
        <v>0</v>
      </c>
      <c r="F36" s="368"/>
    </row>
    <row r="37" spans="1:7" s="145" customFormat="1" ht="78.75" customHeight="1">
      <c r="A37" s="64" t="s">
        <v>180</v>
      </c>
      <c r="B37" s="190" t="s">
        <v>79</v>
      </c>
      <c r="C37" s="46">
        <f>633.8+566.3+514.5+253</f>
        <v>1967.6</v>
      </c>
      <c r="D37" s="46">
        <v>0</v>
      </c>
      <c r="E37" s="46">
        <v>0</v>
      </c>
      <c r="F37" s="159"/>
      <c r="G37" s="159"/>
    </row>
    <row r="38" spans="1:6" s="145" customFormat="1" ht="31.5" customHeight="1">
      <c r="A38" s="256"/>
      <c r="B38" s="255" t="s">
        <v>232</v>
      </c>
      <c r="C38" s="46">
        <f>C39</f>
        <v>112.5</v>
      </c>
      <c r="D38" s="46">
        <f>D39</f>
        <v>0</v>
      </c>
      <c r="E38" s="46">
        <f>E39</f>
        <v>0</v>
      </c>
      <c r="F38" s="159"/>
    </row>
    <row r="39" spans="1:6" s="145" customFormat="1" ht="49.5" customHeight="1">
      <c r="A39" s="256" t="s">
        <v>233</v>
      </c>
      <c r="B39" s="255" t="s">
        <v>234</v>
      </c>
      <c r="C39" s="46">
        <f>187.5-30-45</f>
        <v>112.5</v>
      </c>
      <c r="D39" s="46">
        <v>0</v>
      </c>
      <c r="E39" s="46">
        <v>0</v>
      </c>
      <c r="F39" s="159"/>
    </row>
    <row r="40" spans="1:6" s="10" customFormat="1" ht="18.75" customHeight="1">
      <c r="A40" s="270" t="s">
        <v>135</v>
      </c>
      <c r="B40" s="195" t="s">
        <v>136</v>
      </c>
      <c r="C40" s="46">
        <f>C41+C42</f>
        <v>62.5</v>
      </c>
      <c r="D40" s="46">
        <f>D41+D42</f>
        <v>0</v>
      </c>
      <c r="E40" s="46">
        <f>E41+E42</f>
        <v>0</v>
      </c>
      <c r="F40" s="368"/>
    </row>
    <row r="41" spans="1:6" s="145" customFormat="1" ht="51.75" customHeight="1">
      <c r="A41" s="189" t="s">
        <v>181</v>
      </c>
      <c r="B41" s="190" t="s">
        <v>87</v>
      </c>
      <c r="C41" s="46">
        <f>87.5-10-15</f>
        <v>62.5</v>
      </c>
      <c r="D41" s="46">
        <v>0</v>
      </c>
      <c r="E41" s="46">
        <v>0</v>
      </c>
      <c r="F41" s="162"/>
    </row>
    <row r="42" spans="1:6" s="145" customFormat="1" ht="33" customHeight="1" hidden="1">
      <c r="A42" s="26" t="s">
        <v>133</v>
      </c>
      <c r="B42" s="191" t="s">
        <v>134</v>
      </c>
      <c r="C42" s="46">
        <v>0</v>
      </c>
      <c r="D42" s="46"/>
      <c r="E42" s="46"/>
      <c r="F42" s="162"/>
    </row>
    <row r="43" spans="1:6" s="145" customFormat="1" ht="21.75" customHeight="1">
      <c r="A43" s="192"/>
      <c r="B43" s="193" t="s">
        <v>60</v>
      </c>
      <c r="C43" s="194">
        <f>C15+C25</f>
        <v>9423.62</v>
      </c>
      <c r="D43" s="194">
        <f>D15+D25</f>
        <v>5952.72</v>
      </c>
      <c r="E43" s="194">
        <f>E15+E25</f>
        <v>6083.62</v>
      </c>
      <c r="F43" s="162"/>
    </row>
    <row r="44" spans="1:5" ht="12.75" customHeight="1">
      <c r="A44" s="284"/>
      <c r="B44" s="143"/>
      <c r="C44" s="144"/>
      <c r="E44" s="146" t="s">
        <v>263</v>
      </c>
    </row>
    <row r="45" spans="1:3" ht="12.75" customHeight="1">
      <c r="A45" s="284"/>
      <c r="B45" s="143"/>
      <c r="C45" s="149"/>
    </row>
    <row r="46" spans="1:3" ht="12.75" customHeight="1">
      <c r="A46" s="284"/>
      <c r="B46" s="143"/>
      <c r="C46" s="149"/>
    </row>
    <row r="47" spans="1:3" ht="12.75" customHeight="1">
      <c r="A47" s="284"/>
      <c r="B47" s="143"/>
      <c r="C47" s="149"/>
    </row>
    <row r="48" spans="1:3" ht="12.75" customHeight="1">
      <c r="A48" s="284"/>
      <c r="B48" s="143"/>
      <c r="C48" s="149"/>
    </row>
    <row r="49" spans="1:3" ht="12.75" customHeight="1">
      <c r="A49" s="284"/>
      <c r="B49" s="143"/>
      <c r="C49" s="149"/>
    </row>
    <row r="50" spans="1:3" ht="12.75" customHeight="1">
      <c r="A50" s="284"/>
      <c r="B50" s="143"/>
      <c r="C50" s="149"/>
    </row>
    <row r="51" spans="1:3" ht="12.75" customHeight="1">
      <c r="A51" s="284"/>
      <c r="B51" s="143"/>
      <c r="C51" s="149"/>
    </row>
    <row r="52" spans="1:3" ht="12.75" customHeight="1">
      <c r="A52" s="284"/>
      <c r="B52" s="143"/>
      <c r="C52" s="149"/>
    </row>
    <row r="53" spans="1:3" ht="12.75" customHeight="1">
      <c r="A53" s="284"/>
      <c r="B53" s="143"/>
      <c r="C53" s="149"/>
    </row>
    <row r="54" spans="1:3" ht="12.75" customHeight="1">
      <c r="A54" s="284"/>
      <c r="B54" s="143"/>
      <c r="C54" s="149"/>
    </row>
    <row r="55" spans="1:3" ht="12.75" customHeight="1">
      <c r="A55" s="284"/>
      <c r="B55" s="143"/>
      <c r="C55" s="149"/>
    </row>
    <row r="56" spans="1:3" ht="12.75" customHeight="1">
      <c r="A56" s="284"/>
      <c r="B56" s="143"/>
      <c r="C56" s="149"/>
    </row>
    <row r="57" spans="1:3" ht="12.75" customHeight="1">
      <c r="A57" s="284"/>
      <c r="B57" s="143"/>
      <c r="C57" s="149"/>
    </row>
    <row r="58" spans="1:3" ht="12.75" customHeight="1">
      <c r="A58" s="284"/>
      <c r="B58" s="150"/>
      <c r="C58" s="150"/>
    </row>
    <row r="59" spans="1:3" ht="21.75" customHeight="1">
      <c r="A59" s="284"/>
      <c r="B59" s="285"/>
      <c r="C59" s="149"/>
    </row>
    <row r="60" spans="1:3" ht="12.75" customHeight="1">
      <c r="A60" s="284"/>
      <c r="B60" s="150"/>
      <c r="C60" s="150"/>
    </row>
    <row r="61" spans="1:3" ht="12.75" customHeight="1">
      <c r="A61" s="284"/>
      <c r="B61" s="286"/>
      <c r="C61" s="149"/>
    </row>
    <row r="62" spans="1:3" ht="12.75" customHeight="1">
      <c r="A62" s="284"/>
      <c r="B62" s="287"/>
      <c r="C62" s="149"/>
    </row>
    <row r="63" spans="1:3" ht="15">
      <c r="A63" s="288"/>
      <c r="B63" s="289"/>
      <c r="C63" s="151"/>
    </row>
    <row r="64" spans="1:3" ht="15">
      <c r="A64" s="288"/>
      <c r="B64" s="289"/>
      <c r="C64" s="151"/>
    </row>
    <row r="65" spans="1:3" ht="15">
      <c r="A65" s="288"/>
      <c r="B65" s="289"/>
      <c r="C65" s="151"/>
    </row>
    <row r="66" spans="1:3" ht="15">
      <c r="A66" s="288"/>
      <c r="B66" s="289"/>
      <c r="C66" s="151"/>
    </row>
    <row r="67" spans="1:3" ht="15">
      <c r="A67" s="288"/>
      <c r="B67" s="289"/>
      <c r="C67" s="151"/>
    </row>
  </sheetData>
  <sheetProtection/>
  <mergeCells count="7">
    <mergeCell ref="C5:D5"/>
    <mergeCell ref="C7:E7"/>
    <mergeCell ref="C12:E12"/>
    <mergeCell ref="A12:A13"/>
    <mergeCell ref="B12:B13"/>
    <mergeCell ref="A9:E10"/>
    <mergeCell ref="C8:D8"/>
  </mergeCells>
  <printOptions/>
  <pageMargins left="0.7874015748031497" right="0.3937007874015748" top="0.7874015748031497" bottom="0.3937007874015748" header="0.3937007874015748" footer="0.3937007874015748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view="pageBreakPreview" zoomScale="90" zoomScaleNormal="75" zoomScaleSheetLayoutView="90" zoomScalePageLayoutView="0" workbookViewId="0" topLeftCell="A1">
      <selection activeCell="A18" sqref="A18"/>
    </sheetView>
  </sheetViews>
  <sheetFormatPr defaultColWidth="9.140625" defaultRowHeight="12.75"/>
  <cols>
    <col min="1" max="1" width="73.57421875" style="2" customWidth="1"/>
    <col min="2" max="2" width="14.28125" style="2" customWidth="1"/>
    <col min="3" max="3" width="13.00390625" style="2" customWidth="1"/>
    <col min="4" max="4" width="13.7109375" style="13" customWidth="1"/>
    <col min="5" max="5" width="12.140625" style="2" customWidth="1"/>
    <col min="6" max="6" width="18.00390625" style="2" customWidth="1"/>
    <col min="7" max="16384" width="9.140625" style="2" customWidth="1"/>
  </cols>
  <sheetData>
    <row r="1" spans="4:5" ht="18">
      <c r="D1" s="347" t="s">
        <v>265</v>
      </c>
      <c r="E1" s="348"/>
    </row>
    <row r="2" spans="4:5" ht="18">
      <c r="D2" s="347" t="s">
        <v>261</v>
      </c>
      <c r="E2" s="348"/>
    </row>
    <row r="3" spans="4:5" ht="18">
      <c r="D3" s="347" t="s">
        <v>285</v>
      </c>
      <c r="E3" s="348"/>
    </row>
    <row r="5" spans="4:6" ht="18">
      <c r="D5" s="374" t="s">
        <v>264</v>
      </c>
      <c r="E5" s="374"/>
      <c r="F5" s="291"/>
    </row>
    <row r="6" spans="4:6" ht="21.75" customHeight="1">
      <c r="D6" s="292" t="s">
        <v>225</v>
      </c>
      <c r="E6" s="292"/>
      <c r="F6" s="291"/>
    </row>
    <row r="7" spans="4:6" ht="30" customHeight="1">
      <c r="D7" s="375" t="s">
        <v>226</v>
      </c>
      <c r="E7" s="375"/>
      <c r="F7" s="375"/>
    </row>
    <row r="8" spans="4:6" ht="18">
      <c r="D8" s="374" t="s">
        <v>260</v>
      </c>
      <c r="E8" s="374"/>
      <c r="F8" s="291"/>
    </row>
    <row r="9" spans="2:4" s="4" customFormat="1" ht="15">
      <c r="B9" s="3"/>
      <c r="C9" s="3"/>
      <c r="D9" s="137"/>
    </row>
    <row r="10" spans="1:6" ht="18.75">
      <c r="A10" s="394" t="s">
        <v>29</v>
      </c>
      <c r="B10" s="395"/>
      <c r="C10" s="395"/>
      <c r="D10" s="395"/>
      <c r="E10" s="396"/>
      <c r="F10" s="382"/>
    </row>
    <row r="11" spans="1:6" ht="18.75">
      <c r="A11" s="397" t="s">
        <v>223</v>
      </c>
      <c r="B11" s="397"/>
      <c r="C11" s="397"/>
      <c r="D11" s="397"/>
      <c r="E11" s="396"/>
      <c r="F11" s="382"/>
    </row>
    <row r="12" spans="1:5" ht="12" customHeight="1">
      <c r="A12" s="6"/>
      <c r="B12" s="6"/>
      <c r="C12" s="6"/>
      <c r="D12" s="1"/>
      <c r="E12" s="5"/>
    </row>
    <row r="13" spans="1:6" ht="18">
      <c r="A13" s="392" t="s">
        <v>10</v>
      </c>
      <c r="B13" s="392" t="s">
        <v>1</v>
      </c>
      <c r="C13" s="392" t="s">
        <v>11</v>
      </c>
      <c r="D13" s="389" t="s">
        <v>55</v>
      </c>
      <c r="E13" s="390"/>
      <c r="F13" s="391"/>
    </row>
    <row r="14" spans="1:6" ht="18">
      <c r="A14" s="393"/>
      <c r="B14" s="393"/>
      <c r="C14" s="393"/>
      <c r="D14" s="74" t="s">
        <v>174</v>
      </c>
      <c r="E14" s="57" t="s">
        <v>192</v>
      </c>
      <c r="F14" s="57" t="s">
        <v>220</v>
      </c>
    </row>
    <row r="15" spans="1:6" ht="18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27">
        <v>6</v>
      </c>
    </row>
    <row r="16" spans="1:6" s="171" customFormat="1" ht="18">
      <c r="A16" s="233" t="s">
        <v>2</v>
      </c>
      <c r="B16" s="28">
        <v>1</v>
      </c>
      <c r="C16" s="28">
        <v>0</v>
      </c>
      <c r="D16" s="241">
        <f>D17+D18+D19+D20+D21</f>
        <v>4239</v>
      </c>
      <c r="E16" s="241">
        <f>E17+E18+E19+E20+E21</f>
        <v>3567.8999999999996</v>
      </c>
      <c r="F16" s="241">
        <f>F17+F18+F19+F20+F21</f>
        <v>3792.4999999999995</v>
      </c>
    </row>
    <row r="17" spans="1:6" s="171" customFormat="1" ht="31.5">
      <c r="A17" s="18" t="s">
        <v>3</v>
      </c>
      <c r="B17" s="28">
        <v>1</v>
      </c>
      <c r="C17" s="28">
        <v>2</v>
      </c>
      <c r="D17" s="242">
        <f>'приложение 6'!J17</f>
        <v>772.1999999999999</v>
      </c>
      <c r="E17" s="242">
        <f>'приложение 6'!K17</f>
        <v>772.1999999999999</v>
      </c>
      <c r="F17" s="242">
        <f>'приложение 6'!L17</f>
        <v>772.1999999999999</v>
      </c>
    </row>
    <row r="18" spans="1:6" s="171" customFormat="1" ht="47.25">
      <c r="A18" s="243" t="s">
        <v>12</v>
      </c>
      <c r="B18" s="28">
        <v>1</v>
      </c>
      <c r="C18" s="28">
        <v>4</v>
      </c>
      <c r="D18" s="242">
        <f>'приложение 6'!J27</f>
        <v>2624.6</v>
      </c>
      <c r="E18" s="242">
        <f>'приложение 6'!K27</f>
        <v>2696.6</v>
      </c>
      <c r="F18" s="242">
        <f>'приложение 6'!L27</f>
        <v>2912.2</v>
      </c>
    </row>
    <row r="19" spans="1:6" s="171" customFormat="1" ht="31.5">
      <c r="A19" s="243" t="s">
        <v>24</v>
      </c>
      <c r="B19" s="28">
        <v>1</v>
      </c>
      <c r="C19" s="28">
        <v>6</v>
      </c>
      <c r="D19" s="242">
        <f>'приложение 6'!J54</f>
        <v>29.400000000000002</v>
      </c>
      <c r="E19" s="242">
        <f>'приложение 6'!K54</f>
        <v>0</v>
      </c>
      <c r="F19" s="242">
        <f>'приложение 6'!L54</f>
        <v>0</v>
      </c>
    </row>
    <row r="20" spans="1:6" s="171" customFormat="1" ht="18">
      <c r="A20" s="235" t="s">
        <v>4</v>
      </c>
      <c r="B20" s="28">
        <v>1</v>
      </c>
      <c r="C20" s="28">
        <v>11</v>
      </c>
      <c r="D20" s="242">
        <f>'приложение 6'!J60</f>
        <v>1.1</v>
      </c>
      <c r="E20" s="242">
        <f>'приложение 6'!K60</f>
        <v>1.1</v>
      </c>
      <c r="F20" s="242">
        <f>'приложение 6'!L60</f>
        <v>1.1</v>
      </c>
    </row>
    <row r="21" spans="1:6" s="171" customFormat="1" ht="18">
      <c r="A21" s="235" t="s">
        <v>5</v>
      </c>
      <c r="B21" s="28">
        <v>1</v>
      </c>
      <c r="C21" s="28">
        <v>13</v>
      </c>
      <c r="D21" s="242">
        <f>'приложение 6'!J61</f>
        <v>811.6999999999999</v>
      </c>
      <c r="E21" s="242">
        <f>'приложение 6'!K61</f>
        <v>98</v>
      </c>
      <c r="F21" s="242">
        <f>'приложение 6'!L61</f>
        <v>107</v>
      </c>
    </row>
    <row r="22" spans="1:6" s="171" customFormat="1" ht="18">
      <c r="A22" s="233" t="s">
        <v>13</v>
      </c>
      <c r="B22" s="28">
        <v>2</v>
      </c>
      <c r="C22" s="28">
        <v>0</v>
      </c>
      <c r="D22" s="241">
        <f>'приложение 6'!J76</f>
        <v>104.5</v>
      </c>
      <c r="E22" s="241">
        <f>'приложение 6'!K76</f>
        <v>105.5</v>
      </c>
      <c r="F22" s="241">
        <f>'приложение 6'!L76</f>
        <v>109.7</v>
      </c>
    </row>
    <row r="23" spans="1:6" s="171" customFormat="1" ht="18">
      <c r="A23" s="235" t="s">
        <v>14</v>
      </c>
      <c r="B23" s="28">
        <v>2</v>
      </c>
      <c r="C23" s="28">
        <v>3</v>
      </c>
      <c r="D23" s="242">
        <f>'приложение 6'!J77</f>
        <v>104.5</v>
      </c>
      <c r="E23" s="242">
        <f>'приложение 6'!K77</f>
        <v>105.5</v>
      </c>
      <c r="F23" s="242">
        <f>'приложение 6'!L77</f>
        <v>109.7</v>
      </c>
    </row>
    <row r="24" spans="1:6" s="171" customFormat="1" ht="31.5">
      <c r="A24" s="233" t="s">
        <v>6</v>
      </c>
      <c r="B24" s="28">
        <v>3</v>
      </c>
      <c r="C24" s="28">
        <v>0</v>
      </c>
      <c r="D24" s="241">
        <f>'приложение 6'!J81</f>
        <v>869</v>
      </c>
      <c r="E24" s="241">
        <f>'приложение 6'!K81</f>
        <v>330</v>
      </c>
      <c r="F24" s="241">
        <f>'приложение 6'!L81</f>
        <v>125.6</v>
      </c>
    </row>
    <row r="25" spans="1:6" s="171" customFormat="1" ht="31.5">
      <c r="A25" s="235" t="s">
        <v>245</v>
      </c>
      <c r="B25" s="28">
        <v>3</v>
      </c>
      <c r="C25" s="28">
        <v>10</v>
      </c>
      <c r="D25" s="242">
        <f>'приложение 6'!J82</f>
        <v>869</v>
      </c>
      <c r="E25" s="242">
        <f>'приложение 6'!K82</f>
        <v>330</v>
      </c>
      <c r="F25" s="242">
        <f>'приложение 6'!L82</f>
        <v>125.6</v>
      </c>
    </row>
    <row r="26" spans="1:6" s="171" customFormat="1" ht="18">
      <c r="A26" s="236" t="s">
        <v>85</v>
      </c>
      <c r="B26" s="28">
        <v>4</v>
      </c>
      <c r="C26" s="28">
        <v>0</v>
      </c>
      <c r="D26" s="241">
        <f>'приложение 6'!J91</f>
        <v>623.1</v>
      </c>
      <c r="E26" s="241">
        <f>'приложение 6'!K91</f>
        <v>0</v>
      </c>
      <c r="F26" s="241">
        <f>'приложение 6'!L91</f>
        <v>0</v>
      </c>
    </row>
    <row r="27" spans="1:6" s="171" customFormat="1" ht="18">
      <c r="A27" s="77" t="s">
        <v>187</v>
      </c>
      <c r="B27" s="28">
        <v>4</v>
      </c>
      <c r="C27" s="28">
        <v>9</v>
      </c>
      <c r="D27" s="242">
        <f>'приложение 6'!J92</f>
        <v>623.1</v>
      </c>
      <c r="E27" s="242">
        <f>'приложение 6'!K92</f>
        <v>0</v>
      </c>
      <c r="F27" s="242">
        <f>'приложение 6'!L92</f>
        <v>0</v>
      </c>
    </row>
    <row r="28" spans="1:6" s="171" customFormat="1" ht="18">
      <c r="A28" s="233" t="s">
        <v>7</v>
      </c>
      <c r="B28" s="28">
        <v>5</v>
      </c>
      <c r="C28" s="28">
        <v>0</v>
      </c>
      <c r="D28" s="241">
        <f>'приложение 6'!J99</f>
        <v>3661.1</v>
      </c>
      <c r="E28" s="241">
        <f>E29+E30+E31</f>
        <v>1516</v>
      </c>
      <c r="F28" s="241">
        <f>'приложение 6'!L99</f>
        <v>1506</v>
      </c>
    </row>
    <row r="29" spans="1:6" s="171" customFormat="1" ht="18">
      <c r="A29" s="235" t="s">
        <v>61</v>
      </c>
      <c r="B29" s="28">
        <v>5</v>
      </c>
      <c r="C29" s="28">
        <v>1</v>
      </c>
      <c r="D29" s="242">
        <f>'приложение 6'!J100</f>
        <v>811.3999999999999</v>
      </c>
      <c r="E29" s="242">
        <f>'приложение 6'!K100</f>
        <v>80</v>
      </c>
      <c r="F29" s="242">
        <f>'приложение 6'!L100</f>
        <v>70</v>
      </c>
    </row>
    <row r="30" spans="1:6" s="354" customFormat="1" ht="18">
      <c r="A30" s="235" t="s">
        <v>80</v>
      </c>
      <c r="B30" s="28">
        <v>5</v>
      </c>
      <c r="C30" s="28">
        <v>2</v>
      </c>
      <c r="D30" s="242">
        <f>'приложение 6'!J111</f>
        <v>886.1000000000001</v>
      </c>
      <c r="E30" s="242">
        <f>'приложение 6'!K111</f>
        <v>0</v>
      </c>
      <c r="F30" s="242">
        <f>'приложение 6'!L111</f>
        <v>0</v>
      </c>
    </row>
    <row r="31" spans="1:6" s="171" customFormat="1" ht="18">
      <c r="A31" s="235" t="s">
        <v>8</v>
      </c>
      <c r="B31" s="28">
        <v>5</v>
      </c>
      <c r="C31" s="28">
        <v>3</v>
      </c>
      <c r="D31" s="242">
        <f>'приложение 6'!J124</f>
        <v>1929.4</v>
      </c>
      <c r="E31" s="242">
        <f>'приложение 6'!K124</f>
        <v>1436</v>
      </c>
      <c r="F31" s="242">
        <f>'приложение 6'!L124</f>
        <v>1436</v>
      </c>
    </row>
    <row r="32" spans="1:6" s="171" customFormat="1" ht="18">
      <c r="A32" s="360" t="s">
        <v>276</v>
      </c>
      <c r="B32" s="28">
        <v>5</v>
      </c>
      <c r="C32" s="28">
        <v>5</v>
      </c>
      <c r="D32" s="242">
        <f>'приложение 6'!J142</f>
        <v>34.2</v>
      </c>
      <c r="E32" s="242">
        <f>'приложение 6'!K142</f>
        <v>0</v>
      </c>
      <c r="F32" s="242">
        <f>'приложение 6'!L142</f>
        <v>0</v>
      </c>
    </row>
    <row r="33" spans="1:6" s="171" customFormat="1" ht="18">
      <c r="A33" s="233" t="s">
        <v>40</v>
      </c>
      <c r="B33" s="28">
        <v>7</v>
      </c>
      <c r="C33" s="28">
        <v>0</v>
      </c>
      <c r="D33" s="241">
        <f>'приложение 6'!J149</f>
        <v>3.4</v>
      </c>
      <c r="E33" s="241">
        <f>'приложение 6'!K149</f>
        <v>0</v>
      </c>
      <c r="F33" s="241">
        <f>'приложение 6'!L149</f>
        <v>0</v>
      </c>
    </row>
    <row r="34" spans="1:6" s="171" customFormat="1" ht="18">
      <c r="A34" s="235" t="s">
        <v>39</v>
      </c>
      <c r="B34" s="28">
        <v>7</v>
      </c>
      <c r="C34" s="28">
        <v>7</v>
      </c>
      <c r="D34" s="242">
        <f>'приложение 6'!J150</f>
        <v>3.4</v>
      </c>
      <c r="E34" s="242">
        <f>'приложение 6'!K150</f>
        <v>0</v>
      </c>
      <c r="F34" s="242">
        <f>'приложение 6'!L150</f>
        <v>0</v>
      </c>
    </row>
    <row r="35" spans="1:6" s="171" customFormat="1" ht="18">
      <c r="A35" s="236" t="s">
        <v>246</v>
      </c>
      <c r="B35" s="65">
        <v>8</v>
      </c>
      <c r="C35" s="65">
        <v>0</v>
      </c>
      <c r="D35" s="241">
        <f>D36</f>
        <v>0</v>
      </c>
      <c r="E35" s="241">
        <f>E36</f>
        <v>72</v>
      </c>
      <c r="F35" s="241">
        <f>F36</f>
        <v>0</v>
      </c>
    </row>
    <row r="36" spans="1:6" s="171" customFormat="1" ht="16.5" customHeight="1">
      <c r="A36" s="18" t="s">
        <v>247</v>
      </c>
      <c r="B36" s="28">
        <v>8</v>
      </c>
      <c r="C36" s="28">
        <v>4</v>
      </c>
      <c r="D36" s="242">
        <f>'приложение 6'!J159</f>
        <v>0</v>
      </c>
      <c r="E36" s="242">
        <f>'приложение 6'!K159</f>
        <v>72</v>
      </c>
      <c r="F36" s="242">
        <f>'приложение 6'!L159</f>
        <v>0</v>
      </c>
    </row>
    <row r="37" spans="1:6" s="171" customFormat="1" ht="18">
      <c r="A37" s="233" t="s">
        <v>9</v>
      </c>
      <c r="B37" s="28">
        <v>10</v>
      </c>
      <c r="C37" s="28">
        <v>0</v>
      </c>
      <c r="D37" s="241">
        <f>'приложение 6'!J160</f>
        <v>239.2</v>
      </c>
      <c r="E37" s="241">
        <f>'приложение 6'!K160</f>
        <v>239.2</v>
      </c>
      <c r="F37" s="241">
        <f>'приложение 6'!L160</f>
        <v>239.2</v>
      </c>
    </row>
    <row r="38" spans="1:6" s="171" customFormat="1" ht="18">
      <c r="A38" s="235" t="s">
        <v>28</v>
      </c>
      <c r="B38" s="28">
        <v>10</v>
      </c>
      <c r="C38" s="28">
        <v>1</v>
      </c>
      <c r="D38" s="242">
        <f>'приложение 6'!J161</f>
        <v>239.2</v>
      </c>
      <c r="E38" s="242">
        <f>'приложение 6'!K161</f>
        <v>239.2</v>
      </c>
      <c r="F38" s="242">
        <f>'приложение 6'!L161</f>
        <v>239.2</v>
      </c>
    </row>
    <row r="39" spans="1:6" s="171" customFormat="1" ht="18">
      <c r="A39" s="234" t="s">
        <v>31</v>
      </c>
      <c r="B39" s="28">
        <v>11</v>
      </c>
      <c r="C39" s="28">
        <v>0</v>
      </c>
      <c r="D39" s="241">
        <f>'приложение 6'!J166</f>
        <v>0</v>
      </c>
      <c r="E39" s="241">
        <f>'приложение 6'!K166</f>
        <v>0</v>
      </c>
      <c r="F39" s="241">
        <f>'приложение 6'!L166</f>
        <v>60</v>
      </c>
    </row>
    <row r="40" spans="1:6" s="171" customFormat="1" ht="18">
      <c r="A40" s="244" t="s">
        <v>43</v>
      </c>
      <c r="B40" s="28">
        <v>11</v>
      </c>
      <c r="C40" s="28">
        <v>1</v>
      </c>
      <c r="D40" s="242">
        <f>'приложение 6'!J167</f>
        <v>0</v>
      </c>
      <c r="E40" s="242">
        <f>'приложение 6'!K167</f>
        <v>0</v>
      </c>
      <c r="F40" s="242">
        <f>'приложение 6'!L167</f>
        <v>60</v>
      </c>
    </row>
    <row r="41" spans="1:6" s="172" customFormat="1" ht="18">
      <c r="A41" s="91" t="s">
        <v>165</v>
      </c>
      <c r="B41" s="65"/>
      <c r="C41" s="65"/>
      <c r="D41" s="241">
        <f>D43</f>
        <v>9739.300000000001</v>
      </c>
      <c r="E41" s="241">
        <f>E43-E42</f>
        <v>5830.599999999999</v>
      </c>
      <c r="F41" s="241">
        <f>F43-F42</f>
        <v>5832.999999999999</v>
      </c>
    </row>
    <row r="42" spans="1:6" s="172" customFormat="1" ht="18">
      <c r="A42" s="234" t="s">
        <v>101</v>
      </c>
      <c r="B42" s="65"/>
      <c r="C42" s="65"/>
      <c r="D42" s="241">
        <f>'приложение 6'!J174</f>
        <v>0</v>
      </c>
      <c r="E42" s="241">
        <f>'приложение 6'!K174</f>
        <v>122.1</v>
      </c>
      <c r="F42" s="241">
        <f>'приложение 6'!L174</f>
        <v>250.6</v>
      </c>
    </row>
    <row r="43" spans="1:6" s="172" customFormat="1" ht="18">
      <c r="A43" s="233" t="s">
        <v>15</v>
      </c>
      <c r="B43" s="245"/>
      <c r="C43" s="245"/>
      <c r="D43" s="241">
        <f>SUM(D16+D22+D24+D26+D28+D33+D37+D39)</f>
        <v>9739.300000000001</v>
      </c>
      <c r="E43" s="241">
        <f>SUM(E16+E22+E24+E26+E28+E33+E35+E37+E39)+E42</f>
        <v>5952.7</v>
      </c>
      <c r="F43" s="241">
        <f>SUM(F16+F22+F24+F26+F28+F33+F37+F39)+F42</f>
        <v>6083.599999999999</v>
      </c>
    </row>
    <row r="44" spans="1:6" s="134" customFormat="1" ht="24" customHeight="1">
      <c r="A44" s="29"/>
      <c r="B44" s="30"/>
      <c r="C44" s="30"/>
      <c r="D44" s="31"/>
      <c r="F44" s="135" t="s">
        <v>263</v>
      </c>
    </row>
    <row r="45" ht="18">
      <c r="D45" s="12"/>
    </row>
  </sheetData>
  <sheetProtection/>
  <mergeCells count="9">
    <mergeCell ref="D5:E5"/>
    <mergeCell ref="D7:F7"/>
    <mergeCell ref="D8:E8"/>
    <mergeCell ref="D13:F13"/>
    <mergeCell ref="A13:A14"/>
    <mergeCell ref="B13:B14"/>
    <mergeCell ref="C13:C14"/>
    <mergeCell ref="A10:F10"/>
    <mergeCell ref="A11:F11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77"/>
  <sheetViews>
    <sheetView tabSelected="1" view="pageBreakPreview" zoomScale="80" zoomScaleSheetLayoutView="80" zoomScalePageLayoutView="0" workbookViewId="0" topLeftCell="A1">
      <selection activeCell="A17" sqref="A17"/>
    </sheetView>
  </sheetViews>
  <sheetFormatPr defaultColWidth="9.140625" defaultRowHeight="12.75"/>
  <cols>
    <col min="1" max="1" width="68.57421875" style="84" customWidth="1"/>
    <col min="2" max="2" width="6.421875" style="84" customWidth="1"/>
    <col min="3" max="3" width="5.8515625" style="84" customWidth="1"/>
    <col min="4" max="4" width="5.7109375" style="84" customWidth="1"/>
    <col min="5" max="5" width="6.57421875" style="84" customWidth="1"/>
    <col min="6" max="6" width="4.8515625" style="84" customWidth="1"/>
    <col min="7" max="7" width="4.8515625" style="98" customWidth="1"/>
    <col min="8" max="8" width="11.7109375" style="99" customWidth="1"/>
    <col min="9" max="9" width="7.140625" style="99" customWidth="1"/>
    <col min="10" max="10" width="16.00390625" style="99" customWidth="1"/>
    <col min="11" max="11" width="16.140625" style="89" customWidth="1"/>
    <col min="12" max="12" width="12.140625" style="89" customWidth="1"/>
    <col min="13" max="13" width="9.140625" style="89" customWidth="1"/>
    <col min="14" max="14" width="15.00390625" style="89" bestFit="1" customWidth="1"/>
    <col min="15" max="15" width="9.140625" style="89" customWidth="1"/>
    <col min="16" max="16384" width="9.140625" style="79" customWidth="1"/>
  </cols>
  <sheetData>
    <row r="1" spans="9:11" ht="18">
      <c r="I1" s="347" t="s">
        <v>267</v>
      </c>
      <c r="J1" s="348"/>
      <c r="K1" s="2"/>
    </row>
    <row r="2" spans="9:11" ht="18">
      <c r="I2" s="347" t="s">
        <v>261</v>
      </c>
      <c r="J2" s="348"/>
      <c r="K2" s="2"/>
    </row>
    <row r="3" spans="9:11" ht="18">
      <c r="I3" s="347" t="s">
        <v>287</v>
      </c>
      <c r="J3" s="348"/>
      <c r="K3" s="2"/>
    </row>
    <row r="5" spans="9:12" ht="12.75">
      <c r="I5" s="374" t="s">
        <v>266</v>
      </c>
      <c r="J5" s="374"/>
      <c r="K5" s="291"/>
      <c r="L5" s="299"/>
    </row>
    <row r="6" spans="9:12" ht="12.75" customHeight="1">
      <c r="I6" s="297" t="s">
        <v>225</v>
      </c>
      <c r="J6" s="297"/>
      <c r="K6" s="291"/>
      <c r="L6" s="299"/>
    </row>
    <row r="7" spans="9:12" ht="40.5" customHeight="1">
      <c r="I7" s="375" t="s">
        <v>227</v>
      </c>
      <c r="J7" s="375"/>
      <c r="K7" s="375"/>
      <c r="L7" s="299"/>
    </row>
    <row r="8" spans="9:11" ht="12.75">
      <c r="I8" s="374" t="s">
        <v>260</v>
      </c>
      <c r="J8" s="374"/>
      <c r="K8" s="291"/>
    </row>
    <row r="9" spans="1:15" s="32" customFormat="1" ht="15.75" customHeight="1">
      <c r="A9" s="80"/>
      <c r="B9" s="81"/>
      <c r="C9" s="82"/>
      <c r="D9" s="72"/>
      <c r="E9" s="72"/>
      <c r="F9" s="72"/>
      <c r="G9" s="83"/>
      <c r="H9" s="78"/>
      <c r="I9" s="78"/>
      <c r="J9" s="78"/>
      <c r="K9" s="80"/>
      <c r="L9" s="80"/>
      <c r="M9" s="80"/>
      <c r="N9" s="80"/>
      <c r="O9" s="80"/>
    </row>
    <row r="10" spans="1:12" ht="32.25" customHeight="1">
      <c r="A10" s="409" t="s">
        <v>224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1"/>
      <c r="L10" s="411"/>
    </row>
    <row r="11" spans="2:10" ht="14.25" customHeight="1">
      <c r="B11" s="85"/>
      <c r="C11" s="85"/>
      <c r="D11" s="85"/>
      <c r="E11" s="86"/>
      <c r="F11" s="86"/>
      <c r="G11" s="86"/>
      <c r="H11" s="87"/>
      <c r="I11" s="88"/>
      <c r="J11" s="24"/>
    </row>
    <row r="12" spans="1:12" s="89" customFormat="1" ht="37.5" customHeight="1">
      <c r="A12" s="412" t="s">
        <v>0</v>
      </c>
      <c r="B12" s="414" t="s">
        <v>26</v>
      </c>
      <c r="C12" s="398" t="s">
        <v>17</v>
      </c>
      <c r="D12" s="398" t="s">
        <v>18</v>
      </c>
      <c r="E12" s="400" t="s">
        <v>19</v>
      </c>
      <c r="F12" s="401"/>
      <c r="G12" s="401"/>
      <c r="H12" s="402"/>
      <c r="I12" s="398" t="s">
        <v>20</v>
      </c>
      <c r="J12" s="383" t="s">
        <v>55</v>
      </c>
      <c r="K12" s="406"/>
      <c r="L12" s="407"/>
    </row>
    <row r="13" spans="1:12" s="89" customFormat="1" ht="24" customHeight="1">
      <c r="A13" s="413"/>
      <c r="B13" s="415"/>
      <c r="C13" s="399"/>
      <c r="D13" s="399"/>
      <c r="E13" s="403"/>
      <c r="F13" s="404"/>
      <c r="G13" s="404"/>
      <c r="H13" s="405"/>
      <c r="I13" s="399"/>
      <c r="J13" s="279" t="s">
        <v>174</v>
      </c>
      <c r="K13" s="90" t="s">
        <v>192</v>
      </c>
      <c r="L13" s="90" t="s">
        <v>220</v>
      </c>
    </row>
    <row r="14" spans="1:15" s="173" customFormat="1" ht="15.75">
      <c r="A14" s="196">
        <v>1</v>
      </c>
      <c r="B14" s="197">
        <v>2</v>
      </c>
      <c r="C14" s="198">
        <v>3</v>
      </c>
      <c r="D14" s="198">
        <v>4</v>
      </c>
      <c r="E14" s="408">
        <v>5</v>
      </c>
      <c r="F14" s="408"/>
      <c r="G14" s="408"/>
      <c r="H14" s="408"/>
      <c r="I14" s="198">
        <v>6</v>
      </c>
      <c r="J14" s="298">
        <v>7</v>
      </c>
      <c r="K14" s="298" t="s">
        <v>143</v>
      </c>
      <c r="L14" s="298" t="s">
        <v>144</v>
      </c>
      <c r="M14" s="89"/>
      <c r="N14" s="89"/>
      <c r="O14" s="89"/>
    </row>
    <row r="15" spans="1:15" s="174" customFormat="1" ht="15.75">
      <c r="A15" s="91" t="s">
        <v>164</v>
      </c>
      <c r="B15" s="92">
        <v>811</v>
      </c>
      <c r="C15" s="93"/>
      <c r="D15" s="93"/>
      <c r="E15" s="197"/>
      <c r="F15" s="197"/>
      <c r="G15" s="199"/>
      <c r="H15" s="197"/>
      <c r="I15" s="93"/>
      <c r="J15" s="94">
        <f>J175</f>
        <v>9739.300000000001</v>
      </c>
      <c r="K15" s="94">
        <f>K175</f>
        <v>5952.7</v>
      </c>
      <c r="L15" s="94">
        <f>L175</f>
        <v>6083.599999999999</v>
      </c>
      <c r="M15" s="200"/>
      <c r="N15" s="200"/>
      <c r="O15" s="200"/>
    </row>
    <row r="16" spans="1:15" s="174" customFormat="1" ht="15.75" customHeight="1">
      <c r="A16" s="91" t="s">
        <v>2</v>
      </c>
      <c r="B16" s="92">
        <v>811</v>
      </c>
      <c r="C16" s="95" t="s">
        <v>141</v>
      </c>
      <c r="D16" s="95" t="s">
        <v>73</v>
      </c>
      <c r="E16" s="28"/>
      <c r="F16" s="28"/>
      <c r="G16" s="58"/>
      <c r="H16" s="28"/>
      <c r="I16" s="93"/>
      <c r="J16" s="94">
        <f>J17+J27+J54+J58+J61</f>
        <v>4239</v>
      </c>
      <c r="K16" s="94">
        <f>K17+K27+K54+K58+K61</f>
        <v>3567.8999999999996</v>
      </c>
      <c r="L16" s="94">
        <f>L17+L27+L54+L58+L61</f>
        <v>3792.4999999999995</v>
      </c>
      <c r="M16" s="200"/>
      <c r="N16" s="200"/>
      <c r="O16" s="200"/>
    </row>
    <row r="17" spans="1:15" s="174" customFormat="1" ht="30.75" customHeight="1">
      <c r="A17" s="77" t="s">
        <v>3</v>
      </c>
      <c r="B17" s="93">
        <v>811</v>
      </c>
      <c r="C17" s="96" t="s">
        <v>141</v>
      </c>
      <c r="D17" s="96" t="s">
        <v>146</v>
      </c>
      <c r="E17" s="28"/>
      <c r="F17" s="28"/>
      <c r="G17" s="58"/>
      <c r="H17" s="28"/>
      <c r="I17" s="93"/>
      <c r="J17" s="70">
        <f>J18</f>
        <v>772.1999999999999</v>
      </c>
      <c r="K17" s="70">
        <f>K18</f>
        <v>772.1999999999999</v>
      </c>
      <c r="L17" s="70">
        <f>L18</f>
        <v>772.1999999999999</v>
      </c>
      <c r="M17" s="200"/>
      <c r="N17" s="200"/>
      <c r="O17" s="200"/>
    </row>
    <row r="18" spans="1:15" s="173" customFormat="1" ht="21.75" customHeight="1">
      <c r="A18" s="77" t="s">
        <v>102</v>
      </c>
      <c r="B18" s="93">
        <v>811</v>
      </c>
      <c r="C18" s="96" t="s">
        <v>141</v>
      </c>
      <c r="D18" s="96" t="s">
        <v>146</v>
      </c>
      <c r="E18" s="28">
        <v>91</v>
      </c>
      <c r="F18" s="68">
        <v>0</v>
      </c>
      <c r="G18" s="58" t="s">
        <v>73</v>
      </c>
      <c r="H18" s="58" t="s">
        <v>72</v>
      </c>
      <c r="I18" s="93"/>
      <c r="J18" s="70">
        <f>J19+J23</f>
        <v>772.1999999999999</v>
      </c>
      <c r="K18" s="70">
        <f>K19+K23</f>
        <v>772.1999999999999</v>
      </c>
      <c r="L18" s="70">
        <f>L19+L23</f>
        <v>772.1999999999999</v>
      </c>
      <c r="M18" s="89"/>
      <c r="N18" s="89"/>
      <c r="O18" s="89"/>
    </row>
    <row r="19" spans="1:15" s="173" customFormat="1" ht="16.5" customHeight="1">
      <c r="A19" s="77" t="s">
        <v>103</v>
      </c>
      <c r="B19" s="93">
        <v>811</v>
      </c>
      <c r="C19" s="96" t="s">
        <v>141</v>
      </c>
      <c r="D19" s="96" t="s">
        <v>146</v>
      </c>
      <c r="E19" s="28">
        <v>91</v>
      </c>
      <c r="F19" s="68">
        <v>0</v>
      </c>
      <c r="G19" s="58" t="s">
        <v>73</v>
      </c>
      <c r="H19" s="58" t="s">
        <v>74</v>
      </c>
      <c r="I19" s="93"/>
      <c r="J19" s="70">
        <f>J20</f>
        <v>617.8</v>
      </c>
      <c r="K19" s="70">
        <f>K20</f>
        <v>617.8</v>
      </c>
      <c r="L19" s="70">
        <f>L20</f>
        <v>617.8</v>
      </c>
      <c r="M19" s="89"/>
      <c r="N19" s="89"/>
      <c r="O19" s="89"/>
    </row>
    <row r="20" spans="1:15" s="173" customFormat="1" ht="18" customHeight="1">
      <c r="A20" s="77" t="s">
        <v>103</v>
      </c>
      <c r="B20" s="93">
        <v>811</v>
      </c>
      <c r="C20" s="96" t="s">
        <v>141</v>
      </c>
      <c r="D20" s="96" t="s">
        <v>146</v>
      </c>
      <c r="E20" s="28">
        <v>91</v>
      </c>
      <c r="F20" s="68">
        <v>0</v>
      </c>
      <c r="G20" s="58" t="s">
        <v>73</v>
      </c>
      <c r="H20" s="58" t="s">
        <v>74</v>
      </c>
      <c r="I20" s="93">
        <v>120</v>
      </c>
      <c r="J20" s="70">
        <f>J21+J22</f>
        <v>617.8</v>
      </c>
      <c r="K20" s="70">
        <f>K21+K22</f>
        <v>617.8</v>
      </c>
      <c r="L20" s="70">
        <f>L21+L22</f>
        <v>617.8</v>
      </c>
      <c r="M20" s="89"/>
      <c r="N20" s="89"/>
      <c r="O20" s="89"/>
    </row>
    <row r="21" spans="1:12" s="307" customFormat="1" ht="18.75" customHeight="1" hidden="1">
      <c r="A21" s="300" t="s">
        <v>193</v>
      </c>
      <c r="B21" s="301">
        <v>811</v>
      </c>
      <c r="C21" s="302" t="s">
        <v>141</v>
      </c>
      <c r="D21" s="302" t="s">
        <v>146</v>
      </c>
      <c r="E21" s="303">
        <v>91</v>
      </c>
      <c r="F21" s="304">
        <v>0</v>
      </c>
      <c r="G21" s="305" t="s">
        <v>73</v>
      </c>
      <c r="H21" s="305" t="s">
        <v>74</v>
      </c>
      <c r="I21" s="301">
        <v>121</v>
      </c>
      <c r="J21" s="306">
        <f>594-118.7</f>
        <v>475.3</v>
      </c>
      <c r="K21" s="306">
        <f>594-118.7</f>
        <v>475.3</v>
      </c>
      <c r="L21" s="306">
        <f>594-118.7</f>
        <v>475.3</v>
      </c>
    </row>
    <row r="22" spans="1:13" s="307" customFormat="1" ht="47.25" customHeight="1" hidden="1">
      <c r="A22" s="300" t="s">
        <v>194</v>
      </c>
      <c r="B22" s="301">
        <v>811</v>
      </c>
      <c r="C22" s="302" t="s">
        <v>141</v>
      </c>
      <c r="D22" s="302" t="s">
        <v>146</v>
      </c>
      <c r="E22" s="303">
        <v>91</v>
      </c>
      <c r="F22" s="304">
        <v>0</v>
      </c>
      <c r="G22" s="305" t="s">
        <v>73</v>
      </c>
      <c r="H22" s="305" t="s">
        <v>74</v>
      </c>
      <c r="I22" s="301">
        <v>129</v>
      </c>
      <c r="J22" s="306">
        <f>178.2-35.7</f>
        <v>142.5</v>
      </c>
      <c r="K22" s="306">
        <f>178.2-35.7</f>
        <v>142.5</v>
      </c>
      <c r="L22" s="306">
        <f>178.2-35.7</f>
        <v>142.5</v>
      </c>
      <c r="M22" s="306"/>
    </row>
    <row r="23" spans="1:12" s="89" customFormat="1" ht="47.25" customHeight="1">
      <c r="A23" s="77" t="s">
        <v>238</v>
      </c>
      <c r="B23" s="93">
        <v>811</v>
      </c>
      <c r="C23" s="96" t="s">
        <v>141</v>
      </c>
      <c r="D23" s="96" t="s">
        <v>146</v>
      </c>
      <c r="E23" s="28">
        <v>91</v>
      </c>
      <c r="F23" s="68">
        <v>0</v>
      </c>
      <c r="G23" s="58" t="s">
        <v>73</v>
      </c>
      <c r="H23" s="58" t="s">
        <v>239</v>
      </c>
      <c r="I23" s="93"/>
      <c r="J23" s="70">
        <f>J24</f>
        <v>154.4</v>
      </c>
      <c r="K23" s="70">
        <f>K24</f>
        <v>154.4</v>
      </c>
      <c r="L23" s="70">
        <f>L24</f>
        <v>154.4</v>
      </c>
    </row>
    <row r="24" spans="1:12" s="89" customFormat="1" ht="47.25" customHeight="1">
      <c r="A24" s="77" t="s">
        <v>240</v>
      </c>
      <c r="B24" s="93">
        <v>811</v>
      </c>
      <c r="C24" s="96" t="s">
        <v>141</v>
      </c>
      <c r="D24" s="96" t="s">
        <v>146</v>
      </c>
      <c r="E24" s="28">
        <v>91</v>
      </c>
      <c r="F24" s="68">
        <v>0</v>
      </c>
      <c r="G24" s="58" t="s">
        <v>73</v>
      </c>
      <c r="H24" s="58" t="s">
        <v>239</v>
      </c>
      <c r="I24" s="93">
        <v>120</v>
      </c>
      <c r="J24" s="70">
        <f>J25+J26</f>
        <v>154.4</v>
      </c>
      <c r="K24" s="70">
        <f>K25+K26</f>
        <v>154.4</v>
      </c>
      <c r="L24" s="70">
        <f>L25+L26</f>
        <v>154.4</v>
      </c>
    </row>
    <row r="25" spans="1:12" s="307" customFormat="1" ht="47.25" customHeight="1" hidden="1">
      <c r="A25" s="300" t="s">
        <v>193</v>
      </c>
      <c r="B25" s="301">
        <v>811</v>
      </c>
      <c r="C25" s="302" t="s">
        <v>141</v>
      </c>
      <c r="D25" s="302" t="s">
        <v>146</v>
      </c>
      <c r="E25" s="303">
        <v>91</v>
      </c>
      <c r="F25" s="304">
        <v>0</v>
      </c>
      <c r="G25" s="305" t="s">
        <v>73</v>
      </c>
      <c r="H25" s="305" t="s">
        <v>239</v>
      </c>
      <c r="I25" s="301">
        <v>121</v>
      </c>
      <c r="J25" s="306">
        <v>118.7</v>
      </c>
      <c r="K25" s="306">
        <v>118.7</v>
      </c>
      <c r="L25" s="306">
        <v>118.7</v>
      </c>
    </row>
    <row r="26" spans="1:12" s="307" customFormat="1" ht="47.25" customHeight="1" hidden="1">
      <c r="A26" s="300" t="s">
        <v>194</v>
      </c>
      <c r="B26" s="301">
        <v>811</v>
      </c>
      <c r="C26" s="302" t="s">
        <v>141</v>
      </c>
      <c r="D26" s="302" t="s">
        <v>146</v>
      </c>
      <c r="E26" s="303">
        <v>91</v>
      </c>
      <c r="F26" s="304">
        <v>0</v>
      </c>
      <c r="G26" s="305" t="s">
        <v>73</v>
      </c>
      <c r="H26" s="305" t="s">
        <v>239</v>
      </c>
      <c r="I26" s="301">
        <v>129</v>
      </c>
      <c r="J26" s="306">
        <v>35.7</v>
      </c>
      <c r="K26" s="306">
        <v>35.7</v>
      </c>
      <c r="L26" s="306">
        <v>35.7</v>
      </c>
    </row>
    <row r="27" spans="1:15" s="174" customFormat="1" ht="47.25">
      <c r="A27" s="77" t="s">
        <v>12</v>
      </c>
      <c r="B27" s="93">
        <v>811</v>
      </c>
      <c r="C27" s="96" t="s">
        <v>141</v>
      </c>
      <c r="D27" s="96" t="s">
        <v>142</v>
      </c>
      <c r="E27" s="28"/>
      <c r="F27" s="28"/>
      <c r="G27" s="58"/>
      <c r="H27" s="28"/>
      <c r="I27" s="93"/>
      <c r="J27" s="70">
        <f>J28</f>
        <v>2624.6</v>
      </c>
      <c r="K27" s="70">
        <f>K28</f>
        <v>2696.6</v>
      </c>
      <c r="L27" s="70">
        <f>L28</f>
        <v>2912.2</v>
      </c>
      <c r="M27" s="200"/>
      <c r="N27" s="200"/>
      <c r="O27" s="200"/>
    </row>
    <row r="28" spans="1:15" s="173" customFormat="1" ht="17.25" customHeight="1">
      <c r="A28" s="77" t="s">
        <v>102</v>
      </c>
      <c r="B28" s="93">
        <v>811</v>
      </c>
      <c r="C28" s="96" t="s">
        <v>141</v>
      </c>
      <c r="D28" s="96" t="s">
        <v>142</v>
      </c>
      <c r="E28" s="28">
        <v>91</v>
      </c>
      <c r="F28" s="58">
        <v>0</v>
      </c>
      <c r="G28" s="58" t="s">
        <v>73</v>
      </c>
      <c r="H28" s="58" t="s">
        <v>72</v>
      </c>
      <c r="I28" s="93"/>
      <c r="J28" s="70">
        <f>J29+J43+J47</f>
        <v>2624.6</v>
      </c>
      <c r="K28" s="70">
        <f>K29+K43+K47</f>
        <v>2696.6</v>
      </c>
      <c r="L28" s="70">
        <f>L29+L43+L47</f>
        <v>2912.2</v>
      </c>
      <c r="M28" s="89"/>
      <c r="N28" s="89"/>
      <c r="O28" s="89"/>
    </row>
    <row r="29" spans="1:15" s="175" customFormat="1" ht="15.75" customHeight="1">
      <c r="A29" s="77" t="s">
        <v>105</v>
      </c>
      <c r="B29" s="93">
        <v>811</v>
      </c>
      <c r="C29" s="96" t="s">
        <v>141</v>
      </c>
      <c r="D29" s="96" t="s">
        <v>142</v>
      </c>
      <c r="E29" s="58" t="s">
        <v>21</v>
      </c>
      <c r="F29" s="58" t="s">
        <v>30</v>
      </c>
      <c r="G29" s="58" t="s">
        <v>73</v>
      </c>
      <c r="H29" s="58" t="s">
        <v>75</v>
      </c>
      <c r="I29" s="93"/>
      <c r="J29" s="70">
        <f>J30+J35+J39</f>
        <v>2136.4</v>
      </c>
      <c r="K29" s="70">
        <f>K30+K35+K39</f>
        <v>2453.1</v>
      </c>
      <c r="L29" s="70">
        <f>L30+L35+L39</f>
        <v>2668.7</v>
      </c>
      <c r="M29" s="201"/>
      <c r="N29" s="201"/>
      <c r="O29" s="201"/>
    </row>
    <row r="30" spans="1:15" s="175" customFormat="1" ht="35.25" customHeight="1">
      <c r="A30" s="77" t="s">
        <v>103</v>
      </c>
      <c r="B30" s="93">
        <v>811</v>
      </c>
      <c r="C30" s="96" t="s">
        <v>141</v>
      </c>
      <c r="D30" s="96" t="s">
        <v>142</v>
      </c>
      <c r="E30" s="28">
        <v>91</v>
      </c>
      <c r="F30" s="68">
        <v>0</v>
      </c>
      <c r="G30" s="58" t="s">
        <v>73</v>
      </c>
      <c r="H30" s="58" t="s">
        <v>75</v>
      </c>
      <c r="I30" s="93">
        <v>120</v>
      </c>
      <c r="J30" s="70">
        <f>J31+J32+J33+J34</f>
        <v>1501.3</v>
      </c>
      <c r="K30" s="70">
        <f>K31+K32+K33+K34</f>
        <v>1501.3</v>
      </c>
      <c r="L30" s="70">
        <f>L31+L32+L33+L34</f>
        <v>1501.3</v>
      </c>
      <c r="M30" s="201"/>
      <c r="N30" s="201"/>
      <c r="O30" s="201"/>
    </row>
    <row r="31" spans="1:12" s="308" customFormat="1" ht="19.5" customHeight="1" hidden="1">
      <c r="A31" s="300" t="s">
        <v>228</v>
      </c>
      <c r="B31" s="301">
        <v>811</v>
      </c>
      <c r="C31" s="302" t="s">
        <v>141</v>
      </c>
      <c r="D31" s="302" t="s">
        <v>142</v>
      </c>
      <c r="E31" s="303" t="s">
        <v>21</v>
      </c>
      <c r="F31" s="303" t="s">
        <v>30</v>
      </c>
      <c r="G31" s="305" t="s">
        <v>73</v>
      </c>
      <c r="H31" s="305" t="s">
        <v>75</v>
      </c>
      <c r="I31" s="301">
        <v>121</v>
      </c>
      <c r="J31" s="306">
        <f>1343.8-535.3-187.2</f>
        <v>621.3</v>
      </c>
      <c r="K31" s="306">
        <f>1343.8-535.3-187.2</f>
        <v>621.3</v>
      </c>
      <c r="L31" s="306">
        <f>1343.8-535.3-187.2</f>
        <v>621.3</v>
      </c>
    </row>
    <row r="32" spans="1:12" s="308" customFormat="1" ht="48" customHeight="1" hidden="1">
      <c r="A32" s="300" t="s">
        <v>229</v>
      </c>
      <c r="B32" s="301">
        <v>811</v>
      </c>
      <c r="C32" s="302" t="s">
        <v>141</v>
      </c>
      <c r="D32" s="302" t="s">
        <v>142</v>
      </c>
      <c r="E32" s="303" t="s">
        <v>21</v>
      </c>
      <c r="F32" s="303" t="s">
        <v>30</v>
      </c>
      <c r="G32" s="305" t="s">
        <v>73</v>
      </c>
      <c r="H32" s="305" t="s">
        <v>75</v>
      </c>
      <c r="I32" s="301">
        <v>129</v>
      </c>
      <c r="J32" s="306">
        <f>401-156.8-56.3</f>
        <v>187.89999999999998</v>
      </c>
      <c r="K32" s="306">
        <f>401-156.8-56.3</f>
        <v>187.89999999999998</v>
      </c>
      <c r="L32" s="306">
        <f>401-156.8-56.3</f>
        <v>187.89999999999998</v>
      </c>
    </row>
    <row r="33" spans="1:12" s="308" customFormat="1" ht="15.75" hidden="1">
      <c r="A33" s="300" t="s">
        <v>230</v>
      </c>
      <c r="B33" s="301">
        <v>811</v>
      </c>
      <c r="C33" s="302" t="s">
        <v>141</v>
      </c>
      <c r="D33" s="302" t="s">
        <v>142</v>
      </c>
      <c r="E33" s="303" t="s">
        <v>21</v>
      </c>
      <c r="F33" s="303" t="s">
        <v>30</v>
      </c>
      <c r="G33" s="305" t="s">
        <v>73</v>
      </c>
      <c r="H33" s="305" t="s">
        <v>75</v>
      </c>
      <c r="I33" s="301">
        <v>121</v>
      </c>
      <c r="J33" s="306">
        <v>535.3</v>
      </c>
      <c r="K33" s="306">
        <v>535.3</v>
      </c>
      <c r="L33" s="306">
        <v>535.3</v>
      </c>
    </row>
    <row r="34" spans="1:12" s="308" customFormat="1" ht="51.75" customHeight="1" hidden="1">
      <c r="A34" s="300" t="s">
        <v>231</v>
      </c>
      <c r="B34" s="301">
        <v>811</v>
      </c>
      <c r="C34" s="302" t="s">
        <v>141</v>
      </c>
      <c r="D34" s="302" t="s">
        <v>142</v>
      </c>
      <c r="E34" s="303" t="s">
        <v>21</v>
      </c>
      <c r="F34" s="303" t="s">
        <v>30</v>
      </c>
      <c r="G34" s="305" t="s">
        <v>73</v>
      </c>
      <c r="H34" s="305" t="s">
        <v>75</v>
      </c>
      <c r="I34" s="301">
        <v>129</v>
      </c>
      <c r="J34" s="306">
        <v>156.8</v>
      </c>
      <c r="K34" s="306">
        <v>156.8</v>
      </c>
      <c r="L34" s="306">
        <v>156.8</v>
      </c>
    </row>
    <row r="35" spans="1:15" s="175" customFormat="1" ht="39" customHeight="1">
      <c r="A35" s="77" t="s">
        <v>106</v>
      </c>
      <c r="B35" s="197">
        <v>811</v>
      </c>
      <c r="C35" s="28">
        <v>1</v>
      </c>
      <c r="D35" s="28">
        <v>4</v>
      </c>
      <c r="E35" s="28">
        <v>91</v>
      </c>
      <c r="F35" s="202">
        <v>0</v>
      </c>
      <c r="G35" s="58" t="s">
        <v>73</v>
      </c>
      <c r="H35" s="58" t="s">
        <v>75</v>
      </c>
      <c r="I35" s="203">
        <v>240</v>
      </c>
      <c r="J35" s="70">
        <f>J36+J37+J38</f>
        <v>594.1</v>
      </c>
      <c r="K35" s="70">
        <f>K36+K38</f>
        <v>904.4000000000001</v>
      </c>
      <c r="L35" s="70">
        <f>L36+L38</f>
        <v>1114.4</v>
      </c>
      <c r="M35" s="204"/>
      <c r="N35" s="201"/>
      <c r="O35" s="201"/>
    </row>
    <row r="36" spans="1:13" s="308" customFormat="1" ht="33" customHeight="1" hidden="1">
      <c r="A36" s="300" t="s">
        <v>147</v>
      </c>
      <c r="B36" s="301">
        <v>811</v>
      </c>
      <c r="C36" s="302" t="s">
        <v>141</v>
      </c>
      <c r="D36" s="302" t="s">
        <v>142</v>
      </c>
      <c r="E36" s="303">
        <v>91</v>
      </c>
      <c r="F36" s="304">
        <v>0</v>
      </c>
      <c r="G36" s="305" t="s">
        <v>73</v>
      </c>
      <c r="H36" s="305" t="s">
        <v>75</v>
      </c>
      <c r="I36" s="301">
        <v>242</v>
      </c>
      <c r="J36" s="306">
        <f>62.1+3</f>
        <v>65.1</v>
      </c>
      <c r="K36" s="306">
        <v>134.5</v>
      </c>
      <c r="L36" s="306">
        <v>145</v>
      </c>
      <c r="M36" s="309"/>
    </row>
    <row r="37" spans="1:13" s="308" customFormat="1" ht="29.25" customHeight="1" hidden="1">
      <c r="A37" s="300"/>
      <c r="B37" s="301"/>
      <c r="C37" s="302"/>
      <c r="D37" s="302"/>
      <c r="E37" s="303"/>
      <c r="F37" s="304"/>
      <c r="G37" s="305"/>
      <c r="H37" s="305"/>
      <c r="I37" s="301">
        <v>243</v>
      </c>
      <c r="J37" s="306">
        <v>0</v>
      </c>
      <c r="K37" s="306">
        <v>0</v>
      </c>
      <c r="L37" s="306">
        <v>0</v>
      </c>
      <c r="M37" s="309"/>
    </row>
    <row r="38" spans="1:13" s="308" customFormat="1" ht="35.25" customHeight="1" hidden="1">
      <c r="A38" s="300" t="s">
        <v>100</v>
      </c>
      <c r="B38" s="301">
        <v>811</v>
      </c>
      <c r="C38" s="302" t="s">
        <v>141</v>
      </c>
      <c r="D38" s="302" t="s">
        <v>142</v>
      </c>
      <c r="E38" s="303" t="s">
        <v>21</v>
      </c>
      <c r="F38" s="303" t="s">
        <v>30</v>
      </c>
      <c r="G38" s="305" t="s">
        <v>73</v>
      </c>
      <c r="H38" s="305" t="s">
        <v>75</v>
      </c>
      <c r="I38" s="301">
        <v>244</v>
      </c>
      <c r="J38" s="306">
        <f>570-8+15.5-30-18.5</f>
        <v>529</v>
      </c>
      <c r="K38" s="306">
        <f>998.2-2.9-225.4</f>
        <v>769.9000000000001</v>
      </c>
      <c r="L38" s="306">
        <f>975.8-6.4</f>
        <v>969.4</v>
      </c>
      <c r="M38" s="309"/>
    </row>
    <row r="39" spans="1:15" s="175" customFormat="1" ht="19.5" customHeight="1">
      <c r="A39" s="77" t="s">
        <v>107</v>
      </c>
      <c r="B39" s="197">
        <v>811</v>
      </c>
      <c r="C39" s="28">
        <v>1</v>
      </c>
      <c r="D39" s="28">
        <v>4</v>
      </c>
      <c r="E39" s="28">
        <v>91</v>
      </c>
      <c r="F39" s="28" t="s">
        <v>30</v>
      </c>
      <c r="G39" s="58" t="s">
        <v>73</v>
      </c>
      <c r="H39" s="58" t="s">
        <v>75</v>
      </c>
      <c r="I39" s="203">
        <v>850</v>
      </c>
      <c r="J39" s="70">
        <f>J40+J41+J42</f>
        <v>41</v>
      </c>
      <c r="K39" s="70">
        <f>K40+K41+K42</f>
        <v>47.4</v>
      </c>
      <c r="L39" s="70">
        <f>L40+L41+L42</f>
        <v>53</v>
      </c>
      <c r="M39" s="204"/>
      <c r="N39" s="201"/>
      <c r="O39" s="201"/>
    </row>
    <row r="40" spans="1:12" s="308" customFormat="1" ht="16.5" customHeight="1" hidden="1">
      <c r="A40" s="300" t="s">
        <v>83</v>
      </c>
      <c r="B40" s="301">
        <v>811</v>
      </c>
      <c r="C40" s="302" t="s">
        <v>141</v>
      </c>
      <c r="D40" s="302" t="s">
        <v>142</v>
      </c>
      <c r="E40" s="303" t="s">
        <v>21</v>
      </c>
      <c r="F40" s="303" t="s">
        <v>30</v>
      </c>
      <c r="G40" s="305" t="s">
        <v>73</v>
      </c>
      <c r="H40" s="305" t="s">
        <v>75</v>
      </c>
      <c r="I40" s="301">
        <v>851</v>
      </c>
      <c r="J40" s="306">
        <v>5</v>
      </c>
      <c r="K40" s="306">
        <v>10.4</v>
      </c>
      <c r="L40" s="306">
        <v>12</v>
      </c>
    </row>
    <row r="41" spans="1:12" s="308" customFormat="1" ht="18.75" customHeight="1" hidden="1">
      <c r="A41" s="300" t="s">
        <v>148</v>
      </c>
      <c r="B41" s="301">
        <v>811</v>
      </c>
      <c r="C41" s="302" t="s">
        <v>141</v>
      </c>
      <c r="D41" s="302" t="s">
        <v>142</v>
      </c>
      <c r="E41" s="305" t="s">
        <v>21</v>
      </c>
      <c r="F41" s="305" t="s">
        <v>30</v>
      </c>
      <c r="G41" s="305" t="s">
        <v>73</v>
      </c>
      <c r="H41" s="305" t="s">
        <v>75</v>
      </c>
      <c r="I41" s="301">
        <v>852</v>
      </c>
      <c r="J41" s="306">
        <f>14.5+5.4</f>
        <v>19.9</v>
      </c>
      <c r="K41" s="306">
        <v>31</v>
      </c>
      <c r="L41" s="306">
        <v>35</v>
      </c>
    </row>
    <row r="42" spans="1:12" s="308" customFormat="1" ht="15" customHeight="1" hidden="1">
      <c r="A42" s="300" t="s">
        <v>86</v>
      </c>
      <c r="B42" s="301">
        <v>811</v>
      </c>
      <c r="C42" s="302" t="s">
        <v>141</v>
      </c>
      <c r="D42" s="302" t="s">
        <v>142</v>
      </c>
      <c r="E42" s="305" t="s">
        <v>21</v>
      </c>
      <c r="F42" s="305" t="s">
        <v>30</v>
      </c>
      <c r="G42" s="305" t="s">
        <v>73</v>
      </c>
      <c r="H42" s="305" t="s">
        <v>75</v>
      </c>
      <c r="I42" s="301">
        <v>853</v>
      </c>
      <c r="J42" s="306">
        <f>3+13.1</f>
        <v>16.1</v>
      </c>
      <c r="K42" s="306">
        <v>6</v>
      </c>
      <c r="L42" s="306">
        <v>6</v>
      </c>
    </row>
    <row r="43" spans="1:12" s="175" customFormat="1" ht="54" customHeight="1">
      <c r="A43" s="77" t="s">
        <v>238</v>
      </c>
      <c r="B43" s="93">
        <v>811</v>
      </c>
      <c r="C43" s="96" t="s">
        <v>141</v>
      </c>
      <c r="D43" s="96" t="s">
        <v>142</v>
      </c>
      <c r="E43" s="28">
        <v>91</v>
      </c>
      <c r="F43" s="68">
        <v>0</v>
      </c>
      <c r="G43" s="58" t="s">
        <v>73</v>
      </c>
      <c r="H43" s="58" t="s">
        <v>239</v>
      </c>
      <c r="I43" s="93"/>
      <c r="J43" s="70">
        <f>J44</f>
        <v>243.5</v>
      </c>
      <c r="K43" s="70">
        <f>K44</f>
        <v>243.5</v>
      </c>
      <c r="L43" s="70">
        <f>L44</f>
        <v>243.5</v>
      </c>
    </row>
    <row r="44" spans="1:12" s="175" customFormat="1" ht="34.5" customHeight="1">
      <c r="A44" s="77" t="s">
        <v>240</v>
      </c>
      <c r="B44" s="93">
        <v>811</v>
      </c>
      <c r="C44" s="96" t="s">
        <v>141</v>
      </c>
      <c r="D44" s="96" t="s">
        <v>142</v>
      </c>
      <c r="E44" s="28">
        <v>91</v>
      </c>
      <c r="F44" s="68">
        <v>0</v>
      </c>
      <c r="G44" s="58" t="s">
        <v>73</v>
      </c>
      <c r="H44" s="58" t="s">
        <v>239</v>
      </c>
      <c r="I44" s="93">
        <v>120</v>
      </c>
      <c r="J44" s="70">
        <f>J45+J46</f>
        <v>243.5</v>
      </c>
      <c r="K44" s="70">
        <f>K45+K46</f>
        <v>243.5</v>
      </c>
      <c r="L44" s="70">
        <f>L45+L46</f>
        <v>243.5</v>
      </c>
    </row>
    <row r="45" spans="1:12" s="308" customFormat="1" ht="27" customHeight="1" hidden="1">
      <c r="A45" s="300" t="s">
        <v>193</v>
      </c>
      <c r="B45" s="301">
        <v>811</v>
      </c>
      <c r="C45" s="302" t="s">
        <v>141</v>
      </c>
      <c r="D45" s="302" t="s">
        <v>142</v>
      </c>
      <c r="E45" s="303">
        <v>91</v>
      </c>
      <c r="F45" s="304">
        <v>0</v>
      </c>
      <c r="G45" s="305" t="s">
        <v>73</v>
      </c>
      <c r="H45" s="305" t="s">
        <v>239</v>
      </c>
      <c r="I45" s="301">
        <v>121</v>
      </c>
      <c r="J45" s="306">
        <v>187.2</v>
      </c>
      <c r="K45" s="306">
        <v>187.2</v>
      </c>
      <c r="L45" s="306">
        <v>187.2</v>
      </c>
    </row>
    <row r="46" spans="1:12" s="308" customFormat="1" ht="59.25" customHeight="1" hidden="1">
      <c r="A46" s="300" t="s">
        <v>194</v>
      </c>
      <c r="B46" s="301">
        <v>811</v>
      </c>
      <c r="C46" s="302" t="s">
        <v>141</v>
      </c>
      <c r="D46" s="302" t="s">
        <v>142</v>
      </c>
      <c r="E46" s="303">
        <v>91</v>
      </c>
      <c r="F46" s="304">
        <v>0</v>
      </c>
      <c r="G46" s="305" t="s">
        <v>73</v>
      </c>
      <c r="H46" s="305" t="s">
        <v>239</v>
      </c>
      <c r="I46" s="301">
        <v>129</v>
      </c>
      <c r="J46" s="306">
        <v>56.3</v>
      </c>
      <c r="K46" s="306">
        <v>56.3</v>
      </c>
      <c r="L46" s="306">
        <v>56.3</v>
      </c>
    </row>
    <row r="47" spans="1:15" s="176" customFormat="1" ht="80.25" customHeight="1">
      <c r="A47" s="77" t="s">
        <v>149</v>
      </c>
      <c r="B47" s="93">
        <v>811</v>
      </c>
      <c r="C47" s="96" t="s">
        <v>141</v>
      </c>
      <c r="D47" s="96" t="s">
        <v>142</v>
      </c>
      <c r="E47" s="210">
        <v>91</v>
      </c>
      <c r="F47" s="211">
        <v>0</v>
      </c>
      <c r="G47" s="211" t="s">
        <v>73</v>
      </c>
      <c r="H47" s="211" t="s">
        <v>108</v>
      </c>
      <c r="I47" s="93"/>
      <c r="J47" s="70">
        <f>J49+J53+J51</f>
        <v>244.70000000000002</v>
      </c>
      <c r="K47" s="70">
        <f>K49+K53+K51</f>
        <v>0</v>
      </c>
      <c r="L47" s="70">
        <f>L49+L53+L51</f>
        <v>0</v>
      </c>
      <c r="M47" s="212"/>
      <c r="N47" s="212"/>
      <c r="O47" s="212"/>
    </row>
    <row r="48" spans="1:15" s="176" customFormat="1" ht="37.5" customHeight="1">
      <c r="A48" s="77" t="s">
        <v>109</v>
      </c>
      <c r="B48" s="197">
        <v>811</v>
      </c>
      <c r="C48" s="28">
        <v>1</v>
      </c>
      <c r="D48" s="28">
        <v>4</v>
      </c>
      <c r="E48" s="28">
        <v>91</v>
      </c>
      <c r="F48" s="58" t="s">
        <v>30</v>
      </c>
      <c r="G48" s="58" t="s">
        <v>73</v>
      </c>
      <c r="H48" s="58" t="s">
        <v>110</v>
      </c>
      <c r="I48" s="203"/>
      <c r="J48" s="70">
        <f>J49</f>
        <v>80.8</v>
      </c>
      <c r="K48" s="70">
        <f>K49</f>
        <v>0</v>
      </c>
      <c r="L48" s="70">
        <f>L49</f>
        <v>0</v>
      </c>
      <c r="M48" s="212"/>
      <c r="N48" s="212"/>
      <c r="O48" s="212"/>
    </row>
    <row r="49" spans="1:12" s="212" customFormat="1" ht="15.75">
      <c r="A49" s="77" t="s">
        <v>23</v>
      </c>
      <c r="B49" s="197">
        <v>811</v>
      </c>
      <c r="C49" s="28">
        <v>1</v>
      </c>
      <c r="D49" s="28">
        <v>4</v>
      </c>
      <c r="E49" s="28">
        <v>91</v>
      </c>
      <c r="F49" s="58" t="s">
        <v>30</v>
      </c>
      <c r="G49" s="58" t="s">
        <v>73</v>
      </c>
      <c r="H49" s="58" t="s">
        <v>110</v>
      </c>
      <c r="I49" s="203">
        <v>540</v>
      </c>
      <c r="J49" s="70">
        <v>80.8</v>
      </c>
      <c r="K49" s="70">
        <v>0</v>
      </c>
      <c r="L49" s="70">
        <v>0</v>
      </c>
    </row>
    <row r="50" spans="1:15" s="176" customFormat="1" ht="98.25" customHeight="1">
      <c r="A50" s="77" t="s">
        <v>183</v>
      </c>
      <c r="B50" s="197">
        <v>811</v>
      </c>
      <c r="C50" s="28">
        <v>1</v>
      </c>
      <c r="D50" s="28">
        <v>4</v>
      </c>
      <c r="E50" s="58" t="s">
        <v>21</v>
      </c>
      <c r="F50" s="58" t="s">
        <v>30</v>
      </c>
      <c r="G50" s="58" t="s">
        <v>73</v>
      </c>
      <c r="H50" s="58" t="s">
        <v>113</v>
      </c>
      <c r="I50" s="203"/>
      <c r="J50" s="70">
        <f>J51</f>
        <v>51.9</v>
      </c>
      <c r="K50" s="70">
        <f>K51</f>
        <v>0</v>
      </c>
      <c r="L50" s="70">
        <f>L51</f>
        <v>0</v>
      </c>
      <c r="M50" s="212"/>
      <c r="N50" s="212"/>
      <c r="O50" s="212"/>
    </row>
    <row r="51" spans="1:12" s="212" customFormat="1" ht="15.75">
      <c r="A51" s="77" t="s">
        <v>23</v>
      </c>
      <c r="B51" s="197">
        <v>811</v>
      </c>
      <c r="C51" s="28">
        <v>1</v>
      </c>
      <c r="D51" s="28">
        <v>4</v>
      </c>
      <c r="E51" s="58" t="s">
        <v>21</v>
      </c>
      <c r="F51" s="58" t="s">
        <v>30</v>
      </c>
      <c r="G51" s="58" t="s">
        <v>73</v>
      </c>
      <c r="H51" s="58" t="s">
        <v>113</v>
      </c>
      <c r="I51" s="203">
        <v>540</v>
      </c>
      <c r="J51" s="70">
        <v>51.9</v>
      </c>
      <c r="K51" s="70">
        <v>0</v>
      </c>
      <c r="L51" s="70">
        <v>0</v>
      </c>
    </row>
    <row r="52" spans="1:15" s="176" customFormat="1" ht="63" customHeight="1">
      <c r="A52" s="77" t="s">
        <v>111</v>
      </c>
      <c r="B52" s="197">
        <v>811</v>
      </c>
      <c r="C52" s="28">
        <v>1</v>
      </c>
      <c r="D52" s="28">
        <v>4</v>
      </c>
      <c r="E52" s="58" t="s">
        <v>21</v>
      </c>
      <c r="F52" s="58" t="s">
        <v>30</v>
      </c>
      <c r="G52" s="58" t="s">
        <v>73</v>
      </c>
      <c r="H52" s="58" t="s">
        <v>112</v>
      </c>
      <c r="I52" s="203"/>
      <c r="J52" s="70">
        <f>J53</f>
        <v>112</v>
      </c>
      <c r="K52" s="70">
        <f>K53</f>
        <v>0</v>
      </c>
      <c r="L52" s="70">
        <f>L53</f>
        <v>0</v>
      </c>
      <c r="M52" s="212"/>
      <c r="N52" s="212"/>
      <c r="O52" s="212"/>
    </row>
    <row r="53" spans="1:12" s="212" customFormat="1" ht="15.75">
      <c r="A53" s="77" t="s">
        <v>23</v>
      </c>
      <c r="B53" s="197">
        <v>811</v>
      </c>
      <c r="C53" s="28">
        <v>1</v>
      </c>
      <c r="D53" s="28">
        <v>4</v>
      </c>
      <c r="E53" s="58" t="s">
        <v>21</v>
      </c>
      <c r="F53" s="58" t="s">
        <v>30</v>
      </c>
      <c r="G53" s="58" t="s">
        <v>73</v>
      </c>
      <c r="H53" s="58" t="s">
        <v>112</v>
      </c>
      <c r="I53" s="203">
        <v>540</v>
      </c>
      <c r="J53" s="70">
        <v>112</v>
      </c>
      <c r="K53" s="70">
        <v>0</v>
      </c>
      <c r="L53" s="70">
        <v>0</v>
      </c>
    </row>
    <row r="54" spans="1:15" s="177" customFormat="1" ht="33" customHeight="1">
      <c r="A54" s="77" t="s">
        <v>150</v>
      </c>
      <c r="B54" s="93">
        <v>811</v>
      </c>
      <c r="C54" s="96" t="s">
        <v>141</v>
      </c>
      <c r="D54" s="96" t="s">
        <v>151</v>
      </c>
      <c r="E54" s="58"/>
      <c r="F54" s="58"/>
      <c r="G54" s="58"/>
      <c r="H54" s="58"/>
      <c r="I54" s="93"/>
      <c r="J54" s="70">
        <f>J55</f>
        <v>29.400000000000002</v>
      </c>
      <c r="K54" s="70">
        <f aca="true" t="shared" si="0" ref="K54:L56">K55</f>
        <v>0</v>
      </c>
      <c r="L54" s="70">
        <f t="shared" si="0"/>
        <v>0</v>
      </c>
      <c r="M54" s="213"/>
      <c r="N54" s="213"/>
      <c r="O54" s="213"/>
    </row>
    <row r="55" spans="1:15" s="176" customFormat="1" ht="78" customHeight="1">
      <c r="A55" s="77" t="s">
        <v>149</v>
      </c>
      <c r="B55" s="93">
        <v>811</v>
      </c>
      <c r="C55" s="96" t="s">
        <v>141</v>
      </c>
      <c r="D55" s="96" t="s">
        <v>151</v>
      </c>
      <c r="E55" s="58" t="s">
        <v>21</v>
      </c>
      <c r="F55" s="58" t="s">
        <v>30</v>
      </c>
      <c r="G55" s="58" t="s">
        <v>73</v>
      </c>
      <c r="H55" s="58" t="s">
        <v>115</v>
      </c>
      <c r="I55" s="93"/>
      <c r="J55" s="70">
        <f>J56</f>
        <v>29.400000000000002</v>
      </c>
      <c r="K55" s="70">
        <f t="shared" si="0"/>
        <v>0</v>
      </c>
      <c r="L55" s="70">
        <f t="shared" si="0"/>
        <v>0</v>
      </c>
      <c r="M55" s="212"/>
      <c r="N55" s="212"/>
      <c r="O55" s="212"/>
    </row>
    <row r="56" spans="1:15" s="176" customFormat="1" ht="30.75" customHeight="1">
      <c r="A56" s="77" t="s">
        <v>114</v>
      </c>
      <c r="B56" s="197">
        <v>811</v>
      </c>
      <c r="C56" s="28">
        <v>1</v>
      </c>
      <c r="D56" s="28">
        <v>6</v>
      </c>
      <c r="E56" s="58" t="s">
        <v>21</v>
      </c>
      <c r="F56" s="58" t="s">
        <v>30</v>
      </c>
      <c r="G56" s="58" t="s">
        <v>73</v>
      </c>
      <c r="H56" s="58" t="s">
        <v>115</v>
      </c>
      <c r="I56" s="203"/>
      <c r="J56" s="70">
        <f>J57</f>
        <v>29.400000000000002</v>
      </c>
      <c r="K56" s="70">
        <f t="shared" si="0"/>
        <v>0</v>
      </c>
      <c r="L56" s="70">
        <f t="shared" si="0"/>
        <v>0</v>
      </c>
      <c r="M56" s="212"/>
      <c r="N56" s="212"/>
      <c r="O56" s="212"/>
    </row>
    <row r="57" spans="1:12" s="200" customFormat="1" ht="18.75" customHeight="1">
      <c r="A57" s="77" t="s">
        <v>23</v>
      </c>
      <c r="B57" s="197">
        <v>811</v>
      </c>
      <c r="C57" s="28">
        <v>1</v>
      </c>
      <c r="D57" s="28">
        <v>6</v>
      </c>
      <c r="E57" s="58" t="s">
        <v>21</v>
      </c>
      <c r="F57" s="58" t="s">
        <v>30</v>
      </c>
      <c r="G57" s="58" t="s">
        <v>73</v>
      </c>
      <c r="H57" s="58" t="s">
        <v>115</v>
      </c>
      <c r="I57" s="203">
        <v>540</v>
      </c>
      <c r="J57" s="70">
        <f>29.6-0.2</f>
        <v>29.400000000000002</v>
      </c>
      <c r="K57" s="70">
        <v>0</v>
      </c>
      <c r="L57" s="70">
        <v>0</v>
      </c>
    </row>
    <row r="58" spans="1:15" s="173" customFormat="1" ht="15.75">
      <c r="A58" s="77" t="s">
        <v>4</v>
      </c>
      <c r="B58" s="93">
        <v>811</v>
      </c>
      <c r="C58" s="96" t="s">
        <v>141</v>
      </c>
      <c r="D58" s="96" t="s">
        <v>152</v>
      </c>
      <c r="E58" s="58"/>
      <c r="F58" s="58"/>
      <c r="G58" s="58"/>
      <c r="H58" s="58"/>
      <c r="I58" s="93"/>
      <c r="J58" s="70">
        <f aca="true" t="shared" si="1" ref="J58:L59">J59</f>
        <v>1.1</v>
      </c>
      <c r="K58" s="70">
        <f t="shared" si="1"/>
        <v>1.1</v>
      </c>
      <c r="L58" s="70">
        <f t="shared" si="1"/>
        <v>1.1</v>
      </c>
      <c r="M58" s="89"/>
      <c r="N58" s="89"/>
      <c r="O58" s="89"/>
    </row>
    <row r="59" spans="1:15" s="173" customFormat="1" ht="15.75">
      <c r="A59" s="77" t="s">
        <v>25</v>
      </c>
      <c r="B59" s="214">
        <v>811</v>
      </c>
      <c r="C59" s="215">
        <v>1</v>
      </c>
      <c r="D59" s="215">
        <v>11</v>
      </c>
      <c r="E59" s="58" t="s">
        <v>116</v>
      </c>
      <c r="F59" s="58" t="s">
        <v>117</v>
      </c>
      <c r="G59" s="58" t="s">
        <v>73</v>
      </c>
      <c r="H59" s="58" t="s">
        <v>72</v>
      </c>
      <c r="I59" s="203"/>
      <c r="J59" s="70">
        <f t="shared" si="1"/>
        <v>1.1</v>
      </c>
      <c r="K59" s="70">
        <f t="shared" si="1"/>
        <v>1.1</v>
      </c>
      <c r="L59" s="70">
        <f t="shared" si="1"/>
        <v>1.1</v>
      </c>
      <c r="M59" s="89"/>
      <c r="N59" s="89"/>
      <c r="O59" s="89"/>
    </row>
    <row r="60" spans="1:12" s="200" customFormat="1" ht="15.75">
      <c r="A60" s="77" t="s">
        <v>22</v>
      </c>
      <c r="B60" s="214">
        <v>811</v>
      </c>
      <c r="C60" s="215">
        <v>1</v>
      </c>
      <c r="D60" s="215">
        <v>11</v>
      </c>
      <c r="E60" s="58" t="s">
        <v>116</v>
      </c>
      <c r="F60" s="58" t="s">
        <v>117</v>
      </c>
      <c r="G60" s="58" t="s">
        <v>73</v>
      </c>
      <c r="H60" s="58" t="s">
        <v>72</v>
      </c>
      <c r="I60" s="203">
        <v>870</v>
      </c>
      <c r="J60" s="70">
        <v>1.1</v>
      </c>
      <c r="K60" s="70">
        <v>1.1</v>
      </c>
      <c r="L60" s="70">
        <v>1.1</v>
      </c>
    </row>
    <row r="61" spans="1:15" s="173" customFormat="1" ht="17.25" customHeight="1">
      <c r="A61" s="77" t="s">
        <v>5</v>
      </c>
      <c r="B61" s="93">
        <v>811</v>
      </c>
      <c r="C61" s="96" t="s">
        <v>141</v>
      </c>
      <c r="D61" s="96" t="s">
        <v>153</v>
      </c>
      <c r="E61" s="58"/>
      <c r="F61" s="58"/>
      <c r="G61" s="58"/>
      <c r="H61" s="58"/>
      <c r="I61" s="93"/>
      <c r="J61" s="70">
        <f>J62+J68+J70+J72+J74</f>
        <v>811.6999999999999</v>
      </c>
      <c r="K61" s="70">
        <f>K62+K68+K70+K72+K74</f>
        <v>98</v>
      </c>
      <c r="L61" s="70">
        <f>L62+L68+L70+L72+L74</f>
        <v>107</v>
      </c>
      <c r="M61" s="89"/>
      <c r="N61" s="89"/>
      <c r="O61" s="89"/>
    </row>
    <row r="62" spans="1:15" s="173" customFormat="1" ht="40.5" customHeight="1">
      <c r="A62" s="77" t="s">
        <v>77</v>
      </c>
      <c r="B62" s="197">
        <v>811</v>
      </c>
      <c r="C62" s="28">
        <v>1</v>
      </c>
      <c r="D62" s="28">
        <v>13</v>
      </c>
      <c r="E62" s="58" t="s">
        <v>21</v>
      </c>
      <c r="F62" s="58" t="s">
        <v>30</v>
      </c>
      <c r="G62" s="58" t="s">
        <v>73</v>
      </c>
      <c r="H62" s="58" t="s">
        <v>75</v>
      </c>
      <c r="I62" s="203"/>
      <c r="J62" s="70">
        <f>J63+J65</f>
        <v>477</v>
      </c>
      <c r="K62" s="70">
        <f>K63+K65</f>
        <v>96</v>
      </c>
      <c r="L62" s="70">
        <f>L63+L65</f>
        <v>105</v>
      </c>
      <c r="M62" s="89"/>
      <c r="N62" s="89"/>
      <c r="O62" s="89"/>
    </row>
    <row r="63" spans="1:15" s="173" customFormat="1" ht="39" customHeight="1">
      <c r="A63" s="77" t="s">
        <v>106</v>
      </c>
      <c r="B63" s="197">
        <v>811</v>
      </c>
      <c r="C63" s="28">
        <v>1</v>
      </c>
      <c r="D63" s="28">
        <v>13</v>
      </c>
      <c r="E63" s="58" t="s">
        <v>21</v>
      </c>
      <c r="F63" s="58" t="s">
        <v>30</v>
      </c>
      <c r="G63" s="58" t="s">
        <v>73</v>
      </c>
      <c r="H63" s="58" t="s">
        <v>75</v>
      </c>
      <c r="I63" s="203">
        <v>240</v>
      </c>
      <c r="J63" s="70">
        <f>J64</f>
        <v>72</v>
      </c>
      <c r="K63" s="70">
        <f>K64</f>
        <v>91</v>
      </c>
      <c r="L63" s="70">
        <f>L64</f>
        <v>100</v>
      </c>
      <c r="M63" s="89"/>
      <c r="N63" s="89"/>
      <c r="O63" s="89"/>
    </row>
    <row r="64" spans="1:12" s="307" customFormat="1" ht="35.25" customHeight="1" hidden="1">
      <c r="A64" s="300" t="s">
        <v>82</v>
      </c>
      <c r="B64" s="310">
        <v>811</v>
      </c>
      <c r="C64" s="303">
        <v>1</v>
      </c>
      <c r="D64" s="303">
        <v>13</v>
      </c>
      <c r="E64" s="305" t="s">
        <v>21</v>
      </c>
      <c r="F64" s="305" t="s">
        <v>30</v>
      </c>
      <c r="G64" s="305" t="s">
        <v>73</v>
      </c>
      <c r="H64" s="305" t="s">
        <v>75</v>
      </c>
      <c r="I64" s="311">
        <v>244</v>
      </c>
      <c r="J64" s="306">
        <f>42+30</f>
        <v>72</v>
      </c>
      <c r="K64" s="306">
        <v>91</v>
      </c>
      <c r="L64" s="306">
        <v>100</v>
      </c>
    </row>
    <row r="65" spans="1:15" s="173" customFormat="1" ht="28.5" customHeight="1">
      <c r="A65" s="77" t="s">
        <v>107</v>
      </c>
      <c r="B65" s="197">
        <v>811</v>
      </c>
      <c r="C65" s="28">
        <v>1</v>
      </c>
      <c r="D65" s="28">
        <v>13</v>
      </c>
      <c r="E65" s="28">
        <v>91</v>
      </c>
      <c r="F65" s="28" t="s">
        <v>30</v>
      </c>
      <c r="G65" s="58" t="s">
        <v>73</v>
      </c>
      <c r="H65" s="58" t="s">
        <v>75</v>
      </c>
      <c r="I65" s="203">
        <v>850</v>
      </c>
      <c r="J65" s="70">
        <f>J66</f>
        <v>405</v>
      </c>
      <c r="K65" s="70">
        <f>K66</f>
        <v>5</v>
      </c>
      <c r="L65" s="70">
        <f>L66</f>
        <v>5</v>
      </c>
      <c r="M65" s="89"/>
      <c r="N65" s="89"/>
      <c r="O65" s="89"/>
    </row>
    <row r="66" spans="1:12" s="307" customFormat="1" ht="21" customHeight="1" hidden="1">
      <c r="A66" s="300" t="s">
        <v>86</v>
      </c>
      <c r="B66" s="301">
        <v>811</v>
      </c>
      <c r="C66" s="302" t="s">
        <v>141</v>
      </c>
      <c r="D66" s="302" t="s">
        <v>153</v>
      </c>
      <c r="E66" s="305" t="s">
        <v>21</v>
      </c>
      <c r="F66" s="305" t="s">
        <v>30</v>
      </c>
      <c r="G66" s="305" t="s">
        <v>73</v>
      </c>
      <c r="H66" s="305" t="s">
        <v>75</v>
      </c>
      <c r="I66" s="301">
        <v>853</v>
      </c>
      <c r="J66" s="306">
        <f>5+400</f>
        <v>405</v>
      </c>
      <c r="K66" s="306">
        <v>5</v>
      </c>
      <c r="L66" s="306">
        <v>5</v>
      </c>
    </row>
    <row r="67" spans="1:12" s="89" customFormat="1" ht="21.75" customHeight="1">
      <c r="A67" s="77" t="s">
        <v>206</v>
      </c>
      <c r="B67" s="93">
        <v>811</v>
      </c>
      <c r="C67" s="96" t="s">
        <v>141</v>
      </c>
      <c r="D67" s="96" t="s">
        <v>153</v>
      </c>
      <c r="E67" s="58" t="s">
        <v>21</v>
      </c>
      <c r="F67" s="58" t="s">
        <v>30</v>
      </c>
      <c r="G67" s="58" t="s">
        <v>73</v>
      </c>
      <c r="H67" s="58" t="s">
        <v>191</v>
      </c>
      <c r="I67" s="93"/>
      <c r="J67" s="70">
        <f aca="true" t="shared" si="2" ref="J67:L68">J68</f>
        <v>2</v>
      </c>
      <c r="K67" s="70">
        <f t="shared" si="2"/>
        <v>2</v>
      </c>
      <c r="L67" s="70">
        <f t="shared" si="2"/>
        <v>2</v>
      </c>
    </row>
    <row r="68" spans="1:15" s="173" customFormat="1" ht="38.25" customHeight="1">
      <c r="A68" s="77" t="s">
        <v>106</v>
      </c>
      <c r="B68" s="197">
        <v>811</v>
      </c>
      <c r="C68" s="28">
        <v>1</v>
      </c>
      <c r="D68" s="28">
        <v>13</v>
      </c>
      <c r="E68" s="58" t="s">
        <v>21</v>
      </c>
      <c r="F68" s="58" t="s">
        <v>30</v>
      </c>
      <c r="G68" s="58" t="s">
        <v>73</v>
      </c>
      <c r="H68" s="58" t="s">
        <v>191</v>
      </c>
      <c r="I68" s="203">
        <v>240</v>
      </c>
      <c r="J68" s="70">
        <f t="shared" si="2"/>
        <v>2</v>
      </c>
      <c r="K68" s="70">
        <f t="shared" si="2"/>
        <v>2</v>
      </c>
      <c r="L68" s="70">
        <f t="shared" si="2"/>
        <v>2</v>
      </c>
      <c r="M68" s="89"/>
      <c r="N68" s="89"/>
      <c r="O68" s="89"/>
    </row>
    <row r="69" spans="1:12" s="307" customFormat="1" ht="39" customHeight="1" hidden="1">
      <c r="A69" s="300" t="s">
        <v>82</v>
      </c>
      <c r="B69" s="310">
        <v>811</v>
      </c>
      <c r="C69" s="303">
        <v>1</v>
      </c>
      <c r="D69" s="303">
        <v>13</v>
      </c>
      <c r="E69" s="305" t="s">
        <v>21</v>
      </c>
      <c r="F69" s="305" t="s">
        <v>30</v>
      </c>
      <c r="G69" s="305" t="s">
        <v>73</v>
      </c>
      <c r="H69" s="305" t="s">
        <v>191</v>
      </c>
      <c r="I69" s="311">
        <v>244</v>
      </c>
      <c r="J69" s="306">
        <v>2</v>
      </c>
      <c r="K69" s="306">
        <v>2</v>
      </c>
      <c r="L69" s="306">
        <v>2</v>
      </c>
    </row>
    <row r="70" spans="1:15" s="173" customFormat="1" ht="68.25" customHeight="1">
      <c r="A70" s="77" t="s">
        <v>118</v>
      </c>
      <c r="B70" s="197">
        <v>811</v>
      </c>
      <c r="C70" s="28">
        <v>1</v>
      </c>
      <c r="D70" s="28">
        <v>13</v>
      </c>
      <c r="E70" s="58" t="s">
        <v>21</v>
      </c>
      <c r="F70" s="58" t="s">
        <v>30</v>
      </c>
      <c r="G70" s="58" t="s">
        <v>73</v>
      </c>
      <c r="H70" s="58" t="s">
        <v>119</v>
      </c>
      <c r="I70" s="203"/>
      <c r="J70" s="70">
        <f>J71</f>
        <v>46.6</v>
      </c>
      <c r="K70" s="70">
        <f>K71</f>
        <v>0</v>
      </c>
      <c r="L70" s="70">
        <f>L71</f>
        <v>0</v>
      </c>
      <c r="M70" s="89"/>
      <c r="N70" s="89"/>
      <c r="O70" s="89"/>
    </row>
    <row r="71" spans="1:15" s="173" customFormat="1" ht="25.5" customHeight="1">
      <c r="A71" s="77" t="s">
        <v>23</v>
      </c>
      <c r="B71" s="197">
        <v>811</v>
      </c>
      <c r="C71" s="28">
        <v>1</v>
      </c>
      <c r="D71" s="28">
        <v>13</v>
      </c>
      <c r="E71" s="58" t="s">
        <v>21</v>
      </c>
      <c r="F71" s="58" t="s">
        <v>30</v>
      </c>
      <c r="G71" s="58" t="s">
        <v>73</v>
      </c>
      <c r="H71" s="58" t="s">
        <v>119</v>
      </c>
      <c r="I71" s="203">
        <v>540</v>
      </c>
      <c r="J71" s="70">
        <v>46.6</v>
      </c>
      <c r="K71" s="70">
        <v>0</v>
      </c>
      <c r="L71" s="70">
        <v>0</v>
      </c>
      <c r="M71" s="89"/>
      <c r="N71" s="89"/>
      <c r="O71" s="89"/>
    </row>
    <row r="72" spans="1:15" s="173" customFormat="1" ht="54" customHeight="1">
      <c r="A72" s="77" t="s">
        <v>184</v>
      </c>
      <c r="B72" s="197">
        <v>811</v>
      </c>
      <c r="C72" s="28">
        <v>1</v>
      </c>
      <c r="D72" s="28">
        <v>13</v>
      </c>
      <c r="E72" s="58" t="s">
        <v>21</v>
      </c>
      <c r="F72" s="58" t="s">
        <v>30</v>
      </c>
      <c r="G72" s="58" t="s">
        <v>73</v>
      </c>
      <c r="H72" s="58" t="s">
        <v>185</v>
      </c>
      <c r="I72" s="203"/>
      <c r="J72" s="70">
        <f>J73</f>
        <v>285.7</v>
      </c>
      <c r="K72" s="70">
        <f>K73</f>
        <v>0</v>
      </c>
      <c r="L72" s="70">
        <f>L73</f>
        <v>0</v>
      </c>
      <c r="M72" s="89"/>
      <c r="N72" s="89"/>
      <c r="O72" s="89"/>
    </row>
    <row r="73" spans="1:15" s="173" customFormat="1" ht="36" customHeight="1">
      <c r="A73" s="77" t="s">
        <v>23</v>
      </c>
      <c r="B73" s="197">
        <v>811</v>
      </c>
      <c r="C73" s="28">
        <v>1</v>
      </c>
      <c r="D73" s="28">
        <v>13</v>
      </c>
      <c r="E73" s="58" t="s">
        <v>21</v>
      </c>
      <c r="F73" s="58" t="s">
        <v>30</v>
      </c>
      <c r="G73" s="58" t="s">
        <v>73</v>
      </c>
      <c r="H73" s="58" t="s">
        <v>185</v>
      </c>
      <c r="I73" s="203">
        <v>540</v>
      </c>
      <c r="J73" s="70">
        <v>285.7</v>
      </c>
      <c r="K73" s="70">
        <v>0</v>
      </c>
      <c r="L73" s="70">
        <v>0</v>
      </c>
      <c r="M73" s="89"/>
      <c r="N73" s="89"/>
      <c r="O73" s="89"/>
    </row>
    <row r="74" spans="1:15" s="173" customFormat="1" ht="51.75" customHeight="1">
      <c r="A74" s="77" t="s">
        <v>171</v>
      </c>
      <c r="B74" s="197">
        <v>811</v>
      </c>
      <c r="C74" s="28">
        <v>1</v>
      </c>
      <c r="D74" s="28">
        <v>13</v>
      </c>
      <c r="E74" s="58" t="s">
        <v>21</v>
      </c>
      <c r="F74" s="58" t="s">
        <v>30</v>
      </c>
      <c r="G74" s="58" t="s">
        <v>73</v>
      </c>
      <c r="H74" s="58" t="s">
        <v>173</v>
      </c>
      <c r="I74" s="203"/>
      <c r="J74" s="70">
        <f>J75</f>
        <v>0.4</v>
      </c>
      <c r="K74" s="70">
        <f>K75</f>
        <v>0</v>
      </c>
      <c r="L74" s="70">
        <f>L75</f>
        <v>0</v>
      </c>
      <c r="M74" s="89"/>
      <c r="N74" s="89"/>
      <c r="O74" s="89"/>
    </row>
    <row r="75" spans="1:12" s="89" customFormat="1" ht="16.5" customHeight="1">
      <c r="A75" s="77" t="s">
        <v>23</v>
      </c>
      <c r="B75" s="197">
        <v>811</v>
      </c>
      <c r="C75" s="28">
        <v>1</v>
      </c>
      <c r="D75" s="28">
        <v>13</v>
      </c>
      <c r="E75" s="58" t="s">
        <v>21</v>
      </c>
      <c r="F75" s="58" t="s">
        <v>30</v>
      </c>
      <c r="G75" s="58" t="s">
        <v>73</v>
      </c>
      <c r="H75" s="58" t="s">
        <v>173</v>
      </c>
      <c r="I75" s="203">
        <v>540</v>
      </c>
      <c r="J75" s="70">
        <v>0.4</v>
      </c>
      <c r="K75" s="70">
        <v>0</v>
      </c>
      <c r="L75" s="70">
        <v>0</v>
      </c>
    </row>
    <row r="76" spans="1:15" s="176" customFormat="1" ht="16.5" customHeight="1">
      <c r="A76" s="91" t="s">
        <v>13</v>
      </c>
      <c r="B76" s="92">
        <v>811</v>
      </c>
      <c r="C76" s="95" t="s">
        <v>146</v>
      </c>
      <c r="D76" s="95" t="s">
        <v>73</v>
      </c>
      <c r="E76" s="58"/>
      <c r="F76" s="58"/>
      <c r="G76" s="58"/>
      <c r="H76" s="58"/>
      <c r="I76" s="93"/>
      <c r="J76" s="94">
        <f aca="true" t="shared" si="3" ref="J76:L77">J77</f>
        <v>104.5</v>
      </c>
      <c r="K76" s="94">
        <f t="shared" si="3"/>
        <v>105.5</v>
      </c>
      <c r="L76" s="94">
        <f t="shared" si="3"/>
        <v>109.7</v>
      </c>
      <c r="M76" s="84"/>
      <c r="N76" s="212"/>
      <c r="O76" s="212"/>
    </row>
    <row r="77" spans="1:15" s="177" customFormat="1" ht="34.5" customHeight="1">
      <c r="A77" s="77" t="s">
        <v>120</v>
      </c>
      <c r="B77" s="197">
        <v>811</v>
      </c>
      <c r="C77" s="28">
        <v>2</v>
      </c>
      <c r="D77" s="28">
        <v>3</v>
      </c>
      <c r="E77" s="58" t="s">
        <v>21</v>
      </c>
      <c r="F77" s="58" t="s">
        <v>30</v>
      </c>
      <c r="G77" s="58" t="s">
        <v>73</v>
      </c>
      <c r="H77" s="58" t="s">
        <v>76</v>
      </c>
      <c r="I77" s="203"/>
      <c r="J77" s="70">
        <f t="shared" si="3"/>
        <v>104.5</v>
      </c>
      <c r="K77" s="70">
        <f t="shared" si="3"/>
        <v>105.5</v>
      </c>
      <c r="L77" s="70">
        <f t="shared" si="3"/>
        <v>109.7</v>
      </c>
      <c r="M77" s="213"/>
      <c r="N77" s="213"/>
      <c r="O77" s="213"/>
    </row>
    <row r="78" spans="1:15" s="173" customFormat="1" ht="32.25" customHeight="1">
      <c r="A78" s="77" t="s">
        <v>104</v>
      </c>
      <c r="B78" s="197">
        <v>811</v>
      </c>
      <c r="C78" s="28">
        <v>2</v>
      </c>
      <c r="D78" s="28">
        <v>3</v>
      </c>
      <c r="E78" s="58" t="s">
        <v>21</v>
      </c>
      <c r="F78" s="58" t="s">
        <v>30</v>
      </c>
      <c r="G78" s="58" t="s">
        <v>73</v>
      </c>
      <c r="H78" s="58" t="s">
        <v>76</v>
      </c>
      <c r="I78" s="203">
        <v>120</v>
      </c>
      <c r="J78" s="70">
        <f>J79+J80</f>
        <v>104.5</v>
      </c>
      <c r="K78" s="70">
        <f>K79+K80</f>
        <v>105.5</v>
      </c>
      <c r="L78" s="70">
        <f>L79+L80</f>
        <v>109.7</v>
      </c>
      <c r="M78" s="89"/>
      <c r="N78" s="89"/>
      <c r="O78" s="89"/>
    </row>
    <row r="79" spans="1:12" s="313" customFormat="1" ht="51" customHeight="1" hidden="1">
      <c r="A79" s="312" t="s">
        <v>98</v>
      </c>
      <c r="B79" s="310">
        <v>811</v>
      </c>
      <c r="C79" s="303">
        <v>2</v>
      </c>
      <c r="D79" s="303">
        <v>3</v>
      </c>
      <c r="E79" s="305" t="s">
        <v>21</v>
      </c>
      <c r="F79" s="305" t="s">
        <v>30</v>
      </c>
      <c r="G79" s="305" t="s">
        <v>73</v>
      </c>
      <c r="H79" s="305" t="s">
        <v>76</v>
      </c>
      <c r="I79" s="311">
        <v>121</v>
      </c>
      <c r="J79" s="306">
        <v>80.3</v>
      </c>
      <c r="K79" s="306">
        <v>81</v>
      </c>
      <c r="L79" s="306">
        <v>84.2</v>
      </c>
    </row>
    <row r="80" spans="1:12" s="313" customFormat="1" ht="86.25" customHeight="1" hidden="1">
      <c r="A80" s="312" t="s">
        <v>99</v>
      </c>
      <c r="B80" s="310">
        <v>811</v>
      </c>
      <c r="C80" s="303">
        <v>2</v>
      </c>
      <c r="D80" s="303">
        <v>3</v>
      </c>
      <c r="E80" s="305" t="s">
        <v>21</v>
      </c>
      <c r="F80" s="305" t="s">
        <v>30</v>
      </c>
      <c r="G80" s="305" t="s">
        <v>73</v>
      </c>
      <c r="H80" s="305" t="s">
        <v>76</v>
      </c>
      <c r="I80" s="311">
        <v>129</v>
      </c>
      <c r="J80" s="306">
        <v>24.2</v>
      </c>
      <c r="K80" s="306">
        <v>24.5</v>
      </c>
      <c r="L80" s="306">
        <v>25.5</v>
      </c>
    </row>
    <row r="81" spans="1:15" s="173" customFormat="1" ht="33.75" customHeight="1">
      <c r="A81" s="91" t="s">
        <v>6</v>
      </c>
      <c r="B81" s="92">
        <v>811</v>
      </c>
      <c r="C81" s="95" t="s">
        <v>137</v>
      </c>
      <c r="D81" s="95" t="s">
        <v>73</v>
      </c>
      <c r="E81" s="58"/>
      <c r="F81" s="58"/>
      <c r="G81" s="58"/>
      <c r="H81" s="58"/>
      <c r="I81" s="93"/>
      <c r="J81" s="94">
        <f>J82</f>
        <v>869</v>
      </c>
      <c r="K81" s="94">
        <f aca="true" t="shared" si="4" ref="K81:L83">K82</f>
        <v>330</v>
      </c>
      <c r="L81" s="94">
        <f t="shared" si="4"/>
        <v>125.6</v>
      </c>
      <c r="M81" s="89"/>
      <c r="N81" s="89"/>
      <c r="O81" s="89"/>
    </row>
    <row r="82" spans="1:15" s="179" customFormat="1" ht="36.75" customHeight="1">
      <c r="A82" s="233" t="s">
        <v>245</v>
      </c>
      <c r="B82" s="92">
        <v>811</v>
      </c>
      <c r="C82" s="95" t="s">
        <v>137</v>
      </c>
      <c r="D82" s="95" t="s">
        <v>138</v>
      </c>
      <c r="E82" s="66"/>
      <c r="F82" s="66"/>
      <c r="G82" s="66"/>
      <c r="H82" s="66"/>
      <c r="I82" s="206"/>
      <c r="J82" s="94">
        <f>J83</f>
        <v>869</v>
      </c>
      <c r="K82" s="94">
        <f t="shared" si="4"/>
        <v>330</v>
      </c>
      <c r="L82" s="94">
        <f t="shared" si="4"/>
        <v>125.6</v>
      </c>
      <c r="M82" s="216"/>
      <c r="N82" s="216"/>
      <c r="O82" s="216"/>
    </row>
    <row r="83" spans="1:15" s="179" customFormat="1" ht="32.25" customHeight="1">
      <c r="A83" s="91" t="s">
        <v>195</v>
      </c>
      <c r="B83" s="217">
        <v>811</v>
      </c>
      <c r="C83" s="65">
        <v>3</v>
      </c>
      <c r="D83" s="65">
        <v>10</v>
      </c>
      <c r="E83" s="66" t="s">
        <v>196</v>
      </c>
      <c r="F83" s="66" t="s">
        <v>30</v>
      </c>
      <c r="G83" s="66" t="s">
        <v>73</v>
      </c>
      <c r="H83" s="66" t="s">
        <v>72</v>
      </c>
      <c r="I83" s="218"/>
      <c r="J83" s="94">
        <f>J84</f>
        <v>869</v>
      </c>
      <c r="K83" s="94">
        <f t="shared" si="4"/>
        <v>330</v>
      </c>
      <c r="L83" s="94">
        <f t="shared" si="4"/>
        <v>125.6</v>
      </c>
      <c r="M83" s="216"/>
      <c r="N83" s="216"/>
      <c r="O83" s="216"/>
    </row>
    <row r="84" spans="1:15" s="180" customFormat="1" ht="39" customHeight="1">
      <c r="A84" s="219" t="s">
        <v>251</v>
      </c>
      <c r="B84" s="220">
        <v>811</v>
      </c>
      <c r="C84" s="121">
        <v>3</v>
      </c>
      <c r="D84" s="121">
        <v>10</v>
      </c>
      <c r="E84" s="208" t="s">
        <v>196</v>
      </c>
      <c r="F84" s="208" t="s">
        <v>30</v>
      </c>
      <c r="G84" s="208" t="s">
        <v>141</v>
      </c>
      <c r="H84" s="208" t="s">
        <v>72</v>
      </c>
      <c r="I84" s="221"/>
      <c r="J84" s="209">
        <f>J87+J90</f>
        <v>869</v>
      </c>
      <c r="K84" s="209">
        <f>K87</f>
        <v>330</v>
      </c>
      <c r="L84" s="209">
        <f>L87</f>
        <v>125.6</v>
      </c>
      <c r="M84" s="222"/>
      <c r="N84" s="222"/>
      <c r="O84" s="222"/>
    </row>
    <row r="85" spans="1:15" s="180" customFormat="1" ht="26.25" customHeight="1">
      <c r="A85" s="111" t="s">
        <v>252</v>
      </c>
      <c r="B85" s="220">
        <v>811</v>
      </c>
      <c r="C85" s="121">
        <v>3</v>
      </c>
      <c r="D85" s="121">
        <v>10</v>
      </c>
      <c r="E85" s="208" t="s">
        <v>196</v>
      </c>
      <c r="F85" s="208" t="s">
        <v>30</v>
      </c>
      <c r="G85" s="208" t="s">
        <v>141</v>
      </c>
      <c r="H85" s="208" t="s">
        <v>121</v>
      </c>
      <c r="I85" s="221"/>
      <c r="J85" s="209">
        <f aca="true" t="shared" si="5" ref="J85:L86">J86</f>
        <v>19</v>
      </c>
      <c r="K85" s="209">
        <f t="shared" si="5"/>
        <v>330</v>
      </c>
      <c r="L85" s="209">
        <f t="shared" si="5"/>
        <v>125.6</v>
      </c>
      <c r="M85" s="222"/>
      <c r="N85" s="222"/>
      <c r="O85" s="222"/>
    </row>
    <row r="86" spans="1:15" s="179" customFormat="1" ht="36.75" customHeight="1">
      <c r="A86" s="77" t="s">
        <v>106</v>
      </c>
      <c r="B86" s="197">
        <v>811</v>
      </c>
      <c r="C86" s="28">
        <v>3</v>
      </c>
      <c r="D86" s="28">
        <v>10</v>
      </c>
      <c r="E86" s="58" t="s">
        <v>196</v>
      </c>
      <c r="F86" s="58" t="s">
        <v>30</v>
      </c>
      <c r="G86" s="58" t="s">
        <v>141</v>
      </c>
      <c r="H86" s="58" t="s">
        <v>121</v>
      </c>
      <c r="I86" s="203">
        <v>240</v>
      </c>
      <c r="J86" s="70">
        <f t="shared" si="5"/>
        <v>19</v>
      </c>
      <c r="K86" s="70">
        <f t="shared" si="5"/>
        <v>330</v>
      </c>
      <c r="L86" s="70">
        <f t="shared" si="5"/>
        <v>125.6</v>
      </c>
      <c r="M86" s="216"/>
      <c r="N86" s="216"/>
      <c r="O86" s="216"/>
    </row>
    <row r="87" spans="1:12" s="314" customFormat="1" ht="32.25" customHeight="1" hidden="1">
      <c r="A87" s="300" t="s">
        <v>82</v>
      </c>
      <c r="B87" s="310">
        <v>811</v>
      </c>
      <c r="C87" s="303">
        <v>3</v>
      </c>
      <c r="D87" s="303">
        <v>10</v>
      </c>
      <c r="E87" s="305" t="s">
        <v>196</v>
      </c>
      <c r="F87" s="305" t="s">
        <v>30</v>
      </c>
      <c r="G87" s="305" t="s">
        <v>141</v>
      </c>
      <c r="H87" s="305" t="s">
        <v>121</v>
      </c>
      <c r="I87" s="311">
        <v>244</v>
      </c>
      <c r="J87" s="306">
        <v>19</v>
      </c>
      <c r="K87" s="306">
        <f>116.6+213.4</f>
        <v>330</v>
      </c>
      <c r="L87" s="306">
        <v>125.6</v>
      </c>
    </row>
    <row r="88" spans="1:15" s="180" customFormat="1" ht="32.25" customHeight="1">
      <c r="A88" s="118" t="s">
        <v>190</v>
      </c>
      <c r="B88" s="223">
        <v>811</v>
      </c>
      <c r="C88" s="115">
        <v>3</v>
      </c>
      <c r="D88" s="115">
        <v>10</v>
      </c>
      <c r="E88" s="112" t="s">
        <v>196</v>
      </c>
      <c r="F88" s="112" t="s">
        <v>30</v>
      </c>
      <c r="G88" s="112" t="s">
        <v>141</v>
      </c>
      <c r="H88" s="119" t="s">
        <v>81</v>
      </c>
      <c r="I88" s="113"/>
      <c r="J88" s="116">
        <f aca="true" t="shared" si="6" ref="J88:L89">J89</f>
        <v>850</v>
      </c>
      <c r="K88" s="116">
        <f t="shared" si="6"/>
        <v>0</v>
      </c>
      <c r="L88" s="116">
        <f t="shared" si="6"/>
        <v>0</v>
      </c>
      <c r="M88" s="222"/>
      <c r="N88" s="222"/>
      <c r="O88" s="222"/>
    </row>
    <row r="89" spans="1:15" s="179" customFormat="1" ht="32.25" customHeight="1">
      <c r="A89" s="117" t="s">
        <v>106</v>
      </c>
      <c r="B89" s="197">
        <v>811</v>
      </c>
      <c r="C89" s="28">
        <v>3</v>
      </c>
      <c r="D89" s="28">
        <v>10</v>
      </c>
      <c r="E89" s="96" t="s">
        <v>196</v>
      </c>
      <c r="F89" s="96" t="s">
        <v>30</v>
      </c>
      <c r="G89" s="96" t="s">
        <v>141</v>
      </c>
      <c r="H89" s="58" t="s">
        <v>81</v>
      </c>
      <c r="I89" s="93">
        <v>240</v>
      </c>
      <c r="J89" s="70">
        <f t="shared" si="6"/>
        <v>850</v>
      </c>
      <c r="K89" s="70">
        <f t="shared" si="6"/>
        <v>0</v>
      </c>
      <c r="L89" s="70">
        <f t="shared" si="6"/>
        <v>0</v>
      </c>
      <c r="M89" s="216"/>
      <c r="N89" s="216"/>
      <c r="O89" s="216"/>
    </row>
    <row r="90" spans="1:12" s="314" customFormat="1" ht="32.25" customHeight="1" hidden="1">
      <c r="A90" s="315" t="s">
        <v>100</v>
      </c>
      <c r="B90" s="310">
        <v>811</v>
      </c>
      <c r="C90" s="303">
        <v>3</v>
      </c>
      <c r="D90" s="303">
        <v>10</v>
      </c>
      <c r="E90" s="303">
        <v>45</v>
      </c>
      <c r="F90" s="305" t="s">
        <v>30</v>
      </c>
      <c r="G90" s="305" t="s">
        <v>141</v>
      </c>
      <c r="H90" s="305" t="s">
        <v>81</v>
      </c>
      <c r="I90" s="301">
        <v>244</v>
      </c>
      <c r="J90" s="306">
        <f>255+595</f>
        <v>850</v>
      </c>
      <c r="K90" s="306">
        <v>0</v>
      </c>
      <c r="L90" s="306">
        <v>0</v>
      </c>
    </row>
    <row r="91" spans="1:15" s="179" customFormat="1" ht="18.75" customHeight="1">
      <c r="A91" s="123" t="s">
        <v>85</v>
      </c>
      <c r="B91" s="217">
        <v>811</v>
      </c>
      <c r="C91" s="65">
        <v>4</v>
      </c>
      <c r="D91" s="65">
        <v>0</v>
      </c>
      <c r="E91" s="58"/>
      <c r="F91" s="58"/>
      <c r="G91" s="58"/>
      <c r="H91" s="58"/>
      <c r="I91" s="225"/>
      <c r="J91" s="94">
        <f aca="true" t="shared" si="7" ref="J91:L95">J92</f>
        <v>623.1</v>
      </c>
      <c r="K91" s="94">
        <f t="shared" si="7"/>
        <v>0</v>
      </c>
      <c r="L91" s="94">
        <f t="shared" si="7"/>
        <v>0</v>
      </c>
      <c r="M91" s="216"/>
      <c r="N91" s="216"/>
      <c r="O91" s="216"/>
    </row>
    <row r="92" spans="1:15" s="179" customFormat="1" ht="18" customHeight="1">
      <c r="A92" s="91" t="s">
        <v>187</v>
      </c>
      <c r="B92" s="217">
        <v>811</v>
      </c>
      <c r="C92" s="65">
        <v>4</v>
      </c>
      <c r="D92" s="65">
        <v>9</v>
      </c>
      <c r="E92" s="66"/>
      <c r="F92" s="66"/>
      <c r="G92" s="66"/>
      <c r="H92" s="66"/>
      <c r="I92" s="218"/>
      <c r="J92" s="94">
        <f t="shared" si="7"/>
        <v>623.1</v>
      </c>
      <c r="K92" s="94">
        <f t="shared" si="7"/>
        <v>0</v>
      </c>
      <c r="L92" s="94">
        <f t="shared" si="7"/>
        <v>0</v>
      </c>
      <c r="M92" s="84"/>
      <c r="N92" s="216"/>
      <c r="O92" s="216"/>
    </row>
    <row r="93" spans="1:15" s="179" customFormat="1" ht="38.25" customHeight="1">
      <c r="A93" s="91" t="s">
        <v>219</v>
      </c>
      <c r="B93" s="217">
        <v>811</v>
      </c>
      <c r="C93" s="65">
        <v>4</v>
      </c>
      <c r="D93" s="65">
        <v>9</v>
      </c>
      <c r="E93" s="66" t="s">
        <v>196</v>
      </c>
      <c r="F93" s="66" t="s">
        <v>30</v>
      </c>
      <c r="G93" s="66" t="s">
        <v>73</v>
      </c>
      <c r="H93" s="66" t="s">
        <v>72</v>
      </c>
      <c r="I93" s="218"/>
      <c r="J93" s="94">
        <f>J94</f>
        <v>623.1</v>
      </c>
      <c r="K93" s="94">
        <f t="shared" si="7"/>
        <v>0</v>
      </c>
      <c r="L93" s="94">
        <f t="shared" si="7"/>
        <v>0</v>
      </c>
      <c r="M93" s="216"/>
      <c r="N93" s="216"/>
      <c r="O93" s="216"/>
    </row>
    <row r="94" spans="1:15" s="180" customFormat="1" ht="34.5" customHeight="1">
      <c r="A94" s="226" t="s">
        <v>253</v>
      </c>
      <c r="B94" s="220">
        <v>811</v>
      </c>
      <c r="C94" s="121">
        <v>4</v>
      </c>
      <c r="D94" s="121">
        <v>9</v>
      </c>
      <c r="E94" s="208" t="s">
        <v>196</v>
      </c>
      <c r="F94" s="208" t="s">
        <v>30</v>
      </c>
      <c r="G94" s="208" t="s">
        <v>146</v>
      </c>
      <c r="H94" s="208" t="s">
        <v>72</v>
      </c>
      <c r="I94" s="221"/>
      <c r="J94" s="209">
        <f t="shared" si="7"/>
        <v>623.1</v>
      </c>
      <c r="K94" s="209">
        <f t="shared" si="7"/>
        <v>0</v>
      </c>
      <c r="L94" s="209">
        <f t="shared" si="7"/>
        <v>0</v>
      </c>
      <c r="M94" s="222"/>
      <c r="N94" s="222"/>
      <c r="O94" s="222"/>
    </row>
    <row r="95" spans="1:15" s="181" customFormat="1" ht="56.25" customHeight="1">
      <c r="A95" s="122" t="s">
        <v>131</v>
      </c>
      <c r="B95" s="223">
        <v>811</v>
      </c>
      <c r="C95" s="115">
        <v>4</v>
      </c>
      <c r="D95" s="115">
        <v>9</v>
      </c>
      <c r="E95" s="119" t="s">
        <v>196</v>
      </c>
      <c r="F95" s="119" t="s">
        <v>30</v>
      </c>
      <c r="G95" s="119" t="s">
        <v>146</v>
      </c>
      <c r="H95" s="119" t="s">
        <v>132</v>
      </c>
      <c r="I95" s="224"/>
      <c r="J95" s="116">
        <f>J96</f>
        <v>623.1</v>
      </c>
      <c r="K95" s="116">
        <f t="shared" si="7"/>
        <v>0</v>
      </c>
      <c r="L95" s="116">
        <f t="shared" si="7"/>
        <v>0</v>
      </c>
      <c r="M95" s="227"/>
      <c r="N95" s="227"/>
      <c r="O95" s="227"/>
    </row>
    <row r="96" spans="1:15" s="179" customFormat="1" ht="46.5" customHeight="1">
      <c r="A96" s="117" t="s">
        <v>106</v>
      </c>
      <c r="B96" s="197">
        <v>811</v>
      </c>
      <c r="C96" s="28">
        <v>4</v>
      </c>
      <c r="D96" s="28">
        <v>9</v>
      </c>
      <c r="E96" s="58" t="s">
        <v>196</v>
      </c>
      <c r="F96" s="58" t="s">
        <v>30</v>
      </c>
      <c r="G96" s="58" t="s">
        <v>146</v>
      </c>
      <c r="H96" s="58" t="s">
        <v>132</v>
      </c>
      <c r="I96" s="203">
        <v>240</v>
      </c>
      <c r="J96" s="70">
        <f>J98+J97</f>
        <v>623.1</v>
      </c>
      <c r="K96" s="70">
        <f>K98</f>
        <v>0</v>
      </c>
      <c r="L96" s="70">
        <f>L98</f>
        <v>0</v>
      </c>
      <c r="M96" s="216"/>
      <c r="N96" s="216"/>
      <c r="O96" s="216"/>
    </row>
    <row r="97" spans="1:12" s="314" customFormat="1" ht="46.5" customHeight="1" hidden="1">
      <c r="A97" s="312"/>
      <c r="B97" s="310">
        <v>811</v>
      </c>
      <c r="C97" s="303">
        <v>4</v>
      </c>
      <c r="D97" s="303">
        <v>9</v>
      </c>
      <c r="E97" s="305" t="s">
        <v>196</v>
      </c>
      <c r="F97" s="305" t="s">
        <v>30</v>
      </c>
      <c r="G97" s="305" t="s">
        <v>146</v>
      </c>
      <c r="H97" s="305" t="s">
        <v>132</v>
      </c>
      <c r="I97" s="311">
        <v>243</v>
      </c>
      <c r="J97" s="306">
        <v>0</v>
      </c>
      <c r="K97" s="306">
        <v>0</v>
      </c>
      <c r="L97" s="306">
        <v>0</v>
      </c>
    </row>
    <row r="98" spans="1:12" s="314" customFormat="1" ht="42" customHeight="1" hidden="1">
      <c r="A98" s="300" t="s">
        <v>82</v>
      </c>
      <c r="B98" s="310">
        <v>811</v>
      </c>
      <c r="C98" s="303">
        <v>4</v>
      </c>
      <c r="D98" s="303">
        <v>9</v>
      </c>
      <c r="E98" s="305" t="s">
        <v>196</v>
      </c>
      <c r="F98" s="305" t="s">
        <v>30</v>
      </c>
      <c r="G98" s="305" t="s">
        <v>146</v>
      </c>
      <c r="H98" s="305" t="s">
        <v>132</v>
      </c>
      <c r="I98" s="311">
        <v>244</v>
      </c>
      <c r="J98" s="306">
        <f>566.3+56.7+0.1</f>
        <v>623.1</v>
      </c>
      <c r="K98" s="306">
        <v>0</v>
      </c>
      <c r="L98" s="306">
        <v>0</v>
      </c>
    </row>
    <row r="99" spans="1:15" s="179" customFormat="1" ht="16.5" customHeight="1">
      <c r="A99" s="91" t="s">
        <v>7</v>
      </c>
      <c r="B99" s="92">
        <v>811</v>
      </c>
      <c r="C99" s="95" t="s">
        <v>154</v>
      </c>
      <c r="D99" s="95" t="s">
        <v>73</v>
      </c>
      <c r="E99" s="58"/>
      <c r="F99" s="58"/>
      <c r="G99" s="58"/>
      <c r="H99" s="58"/>
      <c r="I99" s="92"/>
      <c r="J99" s="94">
        <f>J100+J111+J124+J142</f>
        <v>3661.1</v>
      </c>
      <c r="K99" s="94">
        <f>K100+K111+K124</f>
        <v>1516</v>
      </c>
      <c r="L99" s="94">
        <f>L100+L111+L124</f>
        <v>1506</v>
      </c>
      <c r="M99" s="216"/>
      <c r="N99" s="216"/>
      <c r="O99" s="216"/>
    </row>
    <row r="100" spans="1:15" s="179" customFormat="1" ht="15" customHeight="1">
      <c r="A100" s="91" t="s">
        <v>61</v>
      </c>
      <c r="B100" s="92">
        <v>811</v>
      </c>
      <c r="C100" s="95" t="s">
        <v>154</v>
      </c>
      <c r="D100" s="95" t="s">
        <v>141</v>
      </c>
      <c r="E100" s="66"/>
      <c r="F100" s="66"/>
      <c r="G100" s="66"/>
      <c r="H100" s="66"/>
      <c r="I100" s="92"/>
      <c r="J100" s="94">
        <f aca="true" t="shared" si="8" ref="J100:L101">J101</f>
        <v>811.3999999999999</v>
      </c>
      <c r="K100" s="94">
        <f t="shared" si="8"/>
        <v>80</v>
      </c>
      <c r="L100" s="94">
        <f t="shared" si="8"/>
        <v>70</v>
      </c>
      <c r="M100" s="216"/>
      <c r="N100" s="216"/>
      <c r="O100" s="216"/>
    </row>
    <row r="101" spans="1:15" s="179" customFormat="1" ht="35.25" customHeight="1">
      <c r="A101" s="91" t="s">
        <v>195</v>
      </c>
      <c r="B101" s="92">
        <v>811</v>
      </c>
      <c r="C101" s="95" t="s">
        <v>154</v>
      </c>
      <c r="D101" s="95" t="s">
        <v>141</v>
      </c>
      <c r="E101" s="66" t="s">
        <v>196</v>
      </c>
      <c r="F101" s="66" t="s">
        <v>30</v>
      </c>
      <c r="G101" s="66" t="s">
        <v>73</v>
      </c>
      <c r="H101" s="66" t="s">
        <v>72</v>
      </c>
      <c r="I101" s="92"/>
      <c r="J101" s="94">
        <f t="shared" si="8"/>
        <v>811.3999999999999</v>
      </c>
      <c r="K101" s="94">
        <f t="shared" si="8"/>
        <v>80</v>
      </c>
      <c r="L101" s="94">
        <f t="shared" si="8"/>
        <v>70</v>
      </c>
      <c r="M101" s="216"/>
      <c r="N101" s="216"/>
      <c r="O101" s="216"/>
    </row>
    <row r="102" spans="1:15" s="180" customFormat="1" ht="31.5" customHeight="1">
      <c r="A102" s="226" t="s">
        <v>254</v>
      </c>
      <c r="B102" s="206">
        <v>811</v>
      </c>
      <c r="C102" s="207" t="s">
        <v>154</v>
      </c>
      <c r="D102" s="207" t="s">
        <v>141</v>
      </c>
      <c r="E102" s="119" t="s">
        <v>196</v>
      </c>
      <c r="F102" s="119" t="s">
        <v>30</v>
      </c>
      <c r="G102" s="119" t="s">
        <v>137</v>
      </c>
      <c r="H102" s="119" t="s">
        <v>72</v>
      </c>
      <c r="I102" s="206"/>
      <c r="J102" s="209">
        <f>J105+J106+J109+J110</f>
        <v>811.3999999999999</v>
      </c>
      <c r="K102" s="209">
        <f>K105+K106+K109+K110</f>
        <v>80</v>
      </c>
      <c r="L102" s="209">
        <f>L105+L106+L109+L110</f>
        <v>70</v>
      </c>
      <c r="M102" s="222"/>
      <c r="N102" s="222"/>
      <c r="O102" s="222"/>
    </row>
    <row r="103" spans="1:15" s="180" customFormat="1" ht="27.75" customHeight="1">
      <c r="A103" s="111" t="s">
        <v>255</v>
      </c>
      <c r="B103" s="223">
        <v>811</v>
      </c>
      <c r="C103" s="115">
        <v>5</v>
      </c>
      <c r="D103" s="115">
        <v>1</v>
      </c>
      <c r="E103" s="119" t="s">
        <v>196</v>
      </c>
      <c r="F103" s="119" t="s">
        <v>30</v>
      </c>
      <c r="G103" s="119" t="s">
        <v>137</v>
      </c>
      <c r="H103" s="119" t="s">
        <v>172</v>
      </c>
      <c r="I103" s="221"/>
      <c r="J103" s="116">
        <f>J104</f>
        <v>90</v>
      </c>
      <c r="K103" s="116">
        <f>K104</f>
        <v>80</v>
      </c>
      <c r="L103" s="116">
        <f>L104</f>
        <v>70</v>
      </c>
      <c r="M103" s="222"/>
      <c r="N103" s="222"/>
      <c r="O103" s="222"/>
    </row>
    <row r="104" spans="1:15" s="180" customFormat="1" ht="37.5" customHeight="1">
      <c r="A104" s="77" t="s">
        <v>106</v>
      </c>
      <c r="B104" s="197">
        <v>811</v>
      </c>
      <c r="C104" s="28">
        <v>5</v>
      </c>
      <c r="D104" s="28">
        <v>1</v>
      </c>
      <c r="E104" s="58" t="s">
        <v>196</v>
      </c>
      <c r="F104" s="58" t="s">
        <v>30</v>
      </c>
      <c r="G104" s="58" t="s">
        <v>137</v>
      </c>
      <c r="H104" s="58" t="s">
        <v>172</v>
      </c>
      <c r="I104" s="203">
        <v>240</v>
      </c>
      <c r="J104" s="70">
        <f>J106</f>
        <v>90</v>
      </c>
      <c r="K104" s="70">
        <f>K106</f>
        <v>80</v>
      </c>
      <c r="L104" s="70">
        <f>L106</f>
        <v>70</v>
      </c>
      <c r="M104" s="222"/>
      <c r="N104" s="222"/>
      <c r="O104" s="222"/>
    </row>
    <row r="105" spans="1:12" s="316" customFormat="1" ht="24.75" customHeight="1" hidden="1">
      <c r="A105" s="300"/>
      <c r="B105" s="310">
        <v>811</v>
      </c>
      <c r="C105" s="303">
        <v>5</v>
      </c>
      <c r="D105" s="303">
        <v>1</v>
      </c>
      <c r="E105" s="305" t="s">
        <v>196</v>
      </c>
      <c r="F105" s="305" t="s">
        <v>30</v>
      </c>
      <c r="G105" s="305" t="s">
        <v>137</v>
      </c>
      <c r="H105" s="305" t="s">
        <v>172</v>
      </c>
      <c r="I105" s="311">
        <v>243</v>
      </c>
      <c r="J105" s="306">
        <v>0</v>
      </c>
      <c r="K105" s="306">
        <v>0</v>
      </c>
      <c r="L105" s="306">
        <v>0</v>
      </c>
    </row>
    <row r="106" spans="1:12" s="316" customFormat="1" ht="24.75" customHeight="1" hidden="1">
      <c r="A106" s="300"/>
      <c r="B106" s="310">
        <v>811</v>
      </c>
      <c r="C106" s="303">
        <v>5</v>
      </c>
      <c r="D106" s="303">
        <v>1</v>
      </c>
      <c r="E106" s="305" t="s">
        <v>196</v>
      </c>
      <c r="F106" s="305" t="s">
        <v>30</v>
      </c>
      <c r="G106" s="305" t="s">
        <v>137</v>
      </c>
      <c r="H106" s="305" t="s">
        <v>172</v>
      </c>
      <c r="I106" s="311">
        <v>244</v>
      </c>
      <c r="J106" s="306">
        <v>90</v>
      </c>
      <c r="K106" s="306">
        <v>80</v>
      </c>
      <c r="L106" s="306">
        <v>70</v>
      </c>
    </row>
    <row r="107" spans="1:15" s="180" customFormat="1" ht="84.75" customHeight="1">
      <c r="A107" s="111" t="s">
        <v>122</v>
      </c>
      <c r="B107" s="223">
        <v>811</v>
      </c>
      <c r="C107" s="115">
        <v>5</v>
      </c>
      <c r="D107" s="115">
        <v>1</v>
      </c>
      <c r="E107" s="119" t="s">
        <v>196</v>
      </c>
      <c r="F107" s="119" t="s">
        <v>30</v>
      </c>
      <c r="G107" s="119" t="s">
        <v>137</v>
      </c>
      <c r="H107" s="119" t="s">
        <v>123</v>
      </c>
      <c r="I107" s="221"/>
      <c r="J107" s="116">
        <f>J108</f>
        <v>721.3999999999999</v>
      </c>
      <c r="K107" s="116">
        <f>K108</f>
        <v>0</v>
      </c>
      <c r="L107" s="116">
        <f>L108</f>
        <v>0</v>
      </c>
      <c r="M107" s="222"/>
      <c r="N107" s="222"/>
      <c r="O107" s="222"/>
    </row>
    <row r="108" spans="1:15" s="179" customFormat="1" ht="33" customHeight="1">
      <c r="A108" s="77" t="s">
        <v>106</v>
      </c>
      <c r="B108" s="197">
        <v>811</v>
      </c>
      <c r="C108" s="28">
        <v>5</v>
      </c>
      <c r="D108" s="28">
        <v>1</v>
      </c>
      <c r="E108" s="58" t="s">
        <v>196</v>
      </c>
      <c r="F108" s="58" t="s">
        <v>30</v>
      </c>
      <c r="G108" s="58" t="s">
        <v>137</v>
      </c>
      <c r="H108" s="58" t="s">
        <v>123</v>
      </c>
      <c r="I108" s="203">
        <v>240</v>
      </c>
      <c r="J108" s="70">
        <f>J110+J109</f>
        <v>721.3999999999999</v>
      </c>
      <c r="K108" s="70">
        <f>K110+K109</f>
        <v>0</v>
      </c>
      <c r="L108" s="70">
        <f>L110+L109</f>
        <v>0</v>
      </c>
      <c r="M108" s="84"/>
      <c r="N108" s="216"/>
      <c r="O108" s="216"/>
    </row>
    <row r="109" spans="1:12" s="314" customFormat="1" ht="33" customHeight="1" hidden="1">
      <c r="A109" s="300"/>
      <c r="B109" s="310"/>
      <c r="C109" s="303"/>
      <c r="D109" s="303"/>
      <c r="E109" s="305"/>
      <c r="F109" s="305"/>
      <c r="G109" s="305" t="s">
        <v>137</v>
      </c>
      <c r="H109" s="305"/>
      <c r="I109" s="311">
        <v>243</v>
      </c>
      <c r="J109" s="306">
        <v>0</v>
      </c>
      <c r="K109" s="306">
        <v>0</v>
      </c>
      <c r="L109" s="306">
        <v>0</v>
      </c>
    </row>
    <row r="110" spans="1:12" s="314" customFormat="1" ht="30.75" customHeight="1" hidden="1">
      <c r="A110" s="300" t="s">
        <v>82</v>
      </c>
      <c r="B110" s="310">
        <v>811</v>
      </c>
      <c r="C110" s="303">
        <v>5</v>
      </c>
      <c r="D110" s="303">
        <v>1</v>
      </c>
      <c r="E110" s="305" t="s">
        <v>196</v>
      </c>
      <c r="F110" s="305" t="s">
        <v>30</v>
      </c>
      <c r="G110" s="305" t="s">
        <v>137</v>
      </c>
      <c r="H110" s="305" t="s">
        <v>123</v>
      </c>
      <c r="I110" s="311">
        <v>244</v>
      </c>
      <c r="J110" s="306">
        <f>633.8+121.8-34.2</f>
        <v>721.3999999999999</v>
      </c>
      <c r="K110" s="306">
        <v>0</v>
      </c>
      <c r="L110" s="306">
        <v>0</v>
      </c>
    </row>
    <row r="111" spans="1:12" s="216" customFormat="1" ht="16.5" customHeight="1">
      <c r="A111" s="91" t="s">
        <v>80</v>
      </c>
      <c r="B111" s="92">
        <v>811</v>
      </c>
      <c r="C111" s="95" t="s">
        <v>154</v>
      </c>
      <c r="D111" s="95" t="s">
        <v>146</v>
      </c>
      <c r="E111" s="58"/>
      <c r="F111" s="58"/>
      <c r="G111" s="58"/>
      <c r="H111" s="58"/>
      <c r="I111" s="93" t="s">
        <v>155</v>
      </c>
      <c r="J111" s="94">
        <f aca="true" t="shared" si="9" ref="J111:L112">J112</f>
        <v>886.1000000000001</v>
      </c>
      <c r="K111" s="94">
        <f t="shared" si="9"/>
        <v>0</v>
      </c>
      <c r="L111" s="94">
        <f t="shared" si="9"/>
        <v>0</v>
      </c>
    </row>
    <row r="112" spans="1:12" s="216" customFormat="1" ht="43.5" customHeight="1">
      <c r="A112" s="91" t="s">
        <v>195</v>
      </c>
      <c r="B112" s="92">
        <v>811</v>
      </c>
      <c r="C112" s="95" t="s">
        <v>154</v>
      </c>
      <c r="D112" s="95" t="s">
        <v>146</v>
      </c>
      <c r="E112" s="66" t="s">
        <v>196</v>
      </c>
      <c r="F112" s="66" t="s">
        <v>30</v>
      </c>
      <c r="G112" s="66" t="s">
        <v>73</v>
      </c>
      <c r="H112" s="66" t="s">
        <v>72</v>
      </c>
      <c r="I112" s="92"/>
      <c r="J112" s="94">
        <f t="shared" si="9"/>
        <v>886.1000000000001</v>
      </c>
      <c r="K112" s="94">
        <f t="shared" si="9"/>
        <v>0</v>
      </c>
      <c r="L112" s="94">
        <f t="shared" si="9"/>
        <v>0</v>
      </c>
    </row>
    <row r="113" spans="1:12" s="222" customFormat="1" ht="33" customHeight="1">
      <c r="A113" s="226" t="s">
        <v>273</v>
      </c>
      <c r="B113" s="206">
        <v>811</v>
      </c>
      <c r="C113" s="207" t="s">
        <v>154</v>
      </c>
      <c r="D113" s="207" t="s">
        <v>146</v>
      </c>
      <c r="E113" s="208" t="s">
        <v>196</v>
      </c>
      <c r="F113" s="208" t="s">
        <v>30</v>
      </c>
      <c r="G113" s="208" t="s">
        <v>142</v>
      </c>
      <c r="H113" s="208" t="s">
        <v>72</v>
      </c>
      <c r="I113" s="206"/>
      <c r="J113" s="209">
        <f>J115+J120+J117</f>
        <v>886.1000000000001</v>
      </c>
      <c r="K113" s="209">
        <f aca="true" t="shared" si="10" ref="J113:K115">K114</f>
        <v>0</v>
      </c>
      <c r="L113" s="209">
        <f>L114</f>
        <v>0</v>
      </c>
    </row>
    <row r="114" spans="1:12" s="228" customFormat="1" ht="67.5" customHeight="1">
      <c r="A114" s="118" t="s">
        <v>124</v>
      </c>
      <c r="B114" s="223">
        <v>811</v>
      </c>
      <c r="C114" s="115">
        <v>5</v>
      </c>
      <c r="D114" s="115">
        <v>2</v>
      </c>
      <c r="E114" s="119" t="s">
        <v>196</v>
      </c>
      <c r="F114" s="119" t="s">
        <v>30</v>
      </c>
      <c r="G114" s="119" t="s">
        <v>142</v>
      </c>
      <c r="H114" s="119" t="s">
        <v>125</v>
      </c>
      <c r="I114" s="113" t="s">
        <v>155</v>
      </c>
      <c r="J114" s="116">
        <f>J115+J120+J119+J118</f>
        <v>886.1</v>
      </c>
      <c r="K114" s="116">
        <f t="shared" si="10"/>
        <v>0</v>
      </c>
      <c r="L114" s="116">
        <f>L115</f>
        <v>0</v>
      </c>
    </row>
    <row r="115" spans="1:12" s="89" customFormat="1" ht="34.5" customHeight="1">
      <c r="A115" s="77" t="s">
        <v>106</v>
      </c>
      <c r="B115" s="197">
        <v>811</v>
      </c>
      <c r="C115" s="28">
        <v>5</v>
      </c>
      <c r="D115" s="28">
        <v>2</v>
      </c>
      <c r="E115" s="58" t="s">
        <v>196</v>
      </c>
      <c r="F115" s="58" t="s">
        <v>30</v>
      </c>
      <c r="G115" s="58" t="s">
        <v>142</v>
      </c>
      <c r="H115" s="58" t="s">
        <v>125</v>
      </c>
      <c r="I115" s="203">
        <v>240</v>
      </c>
      <c r="J115" s="70">
        <f t="shared" si="10"/>
        <v>663.3000000000001</v>
      </c>
      <c r="K115" s="70">
        <f t="shared" si="10"/>
        <v>0</v>
      </c>
      <c r="L115" s="70">
        <f>L116</f>
        <v>0</v>
      </c>
    </row>
    <row r="116" spans="1:12" s="307" customFormat="1" ht="31.5" customHeight="1" hidden="1">
      <c r="A116" s="300" t="s">
        <v>100</v>
      </c>
      <c r="B116" s="310">
        <v>811</v>
      </c>
      <c r="C116" s="303">
        <v>5</v>
      </c>
      <c r="D116" s="303">
        <v>2</v>
      </c>
      <c r="E116" s="305" t="s">
        <v>196</v>
      </c>
      <c r="F116" s="305" t="s">
        <v>30</v>
      </c>
      <c r="G116" s="305" t="s">
        <v>142</v>
      </c>
      <c r="H116" s="305" t="s">
        <v>125</v>
      </c>
      <c r="I116" s="301">
        <v>244</v>
      </c>
      <c r="J116" s="306">
        <f>118.6+767.5-83-130-9.8</f>
        <v>663.3000000000001</v>
      </c>
      <c r="K116" s="306">
        <v>0</v>
      </c>
      <c r="L116" s="306">
        <v>0</v>
      </c>
    </row>
    <row r="117" spans="1:12" s="89" customFormat="1" ht="31.5" customHeight="1">
      <c r="A117" s="77" t="s">
        <v>107</v>
      </c>
      <c r="B117" s="197">
        <v>811</v>
      </c>
      <c r="C117" s="28">
        <v>5</v>
      </c>
      <c r="D117" s="28">
        <v>2</v>
      </c>
      <c r="E117" s="58" t="s">
        <v>196</v>
      </c>
      <c r="F117" s="58" t="s">
        <v>30</v>
      </c>
      <c r="G117" s="58" t="s">
        <v>142</v>
      </c>
      <c r="H117" s="58" t="s">
        <v>125</v>
      </c>
      <c r="I117" s="93">
        <v>850</v>
      </c>
      <c r="J117" s="70">
        <f>J119+J118</f>
        <v>139.8</v>
      </c>
      <c r="K117" s="70">
        <f>K119</f>
        <v>0</v>
      </c>
      <c r="L117" s="70">
        <f>L119</f>
        <v>0</v>
      </c>
    </row>
    <row r="118" spans="1:12" s="307" customFormat="1" ht="31.5" customHeight="1" hidden="1">
      <c r="A118" s="300"/>
      <c r="B118" s="310"/>
      <c r="C118" s="303"/>
      <c r="D118" s="303"/>
      <c r="E118" s="305"/>
      <c r="F118" s="305"/>
      <c r="G118" s="305"/>
      <c r="H118" s="305"/>
      <c r="I118" s="301"/>
      <c r="J118" s="306">
        <v>9.8</v>
      </c>
      <c r="K118" s="306">
        <v>0</v>
      </c>
      <c r="L118" s="306">
        <v>0</v>
      </c>
    </row>
    <row r="119" spans="1:12" s="307" customFormat="1" ht="31.5" customHeight="1" hidden="1">
      <c r="A119" s="300"/>
      <c r="B119" s="310">
        <v>811</v>
      </c>
      <c r="C119" s="303">
        <v>5</v>
      </c>
      <c r="D119" s="303">
        <v>2</v>
      </c>
      <c r="E119" s="305" t="s">
        <v>196</v>
      </c>
      <c r="F119" s="305" t="s">
        <v>30</v>
      </c>
      <c r="G119" s="305" t="s">
        <v>142</v>
      </c>
      <c r="H119" s="305" t="s">
        <v>125</v>
      </c>
      <c r="I119" s="301">
        <v>853</v>
      </c>
      <c r="J119" s="306">
        <v>130</v>
      </c>
      <c r="K119" s="306">
        <v>0</v>
      </c>
      <c r="L119" s="306">
        <v>0</v>
      </c>
    </row>
    <row r="120" spans="1:12" s="89" customFormat="1" ht="51" customHeight="1">
      <c r="A120" s="205" t="s">
        <v>281</v>
      </c>
      <c r="B120" s="220">
        <v>811</v>
      </c>
      <c r="C120" s="121">
        <v>5</v>
      </c>
      <c r="D120" s="121">
        <v>2</v>
      </c>
      <c r="E120" s="208" t="s">
        <v>196</v>
      </c>
      <c r="F120" s="208" t="s">
        <v>30</v>
      </c>
      <c r="G120" s="208" t="s">
        <v>163</v>
      </c>
      <c r="H120" s="208" t="s">
        <v>72</v>
      </c>
      <c r="I120" s="206"/>
      <c r="J120" s="94">
        <f aca="true" t="shared" si="11" ref="J120:L122">J121</f>
        <v>83</v>
      </c>
      <c r="K120" s="94">
        <f t="shared" si="11"/>
        <v>0</v>
      </c>
      <c r="L120" s="94">
        <f t="shared" si="11"/>
        <v>0</v>
      </c>
    </row>
    <row r="121" spans="1:12" s="89" customFormat="1" ht="39" customHeight="1">
      <c r="A121" s="77" t="s">
        <v>282</v>
      </c>
      <c r="B121" s="197">
        <v>811</v>
      </c>
      <c r="C121" s="28">
        <v>5</v>
      </c>
      <c r="D121" s="28">
        <v>2</v>
      </c>
      <c r="E121" s="58" t="s">
        <v>196</v>
      </c>
      <c r="F121" s="58" t="s">
        <v>30</v>
      </c>
      <c r="G121" s="58" t="s">
        <v>163</v>
      </c>
      <c r="H121" s="58" t="s">
        <v>283</v>
      </c>
      <c r="I121" s="93"/>
      <c r="J121" s="70">
        <f t="shared" si="11"/>
        <v>83</v>
      </c>
      <c r="K121" s="70">
        <f t="shared" si="11"/>
        <v>0</v>
      </c>
      <c r="L121" s="70">
        <f t="shared" si="11"/>
        <v>0</v>
      </c>
    </row>
    <row r="122" spans="1:12" s="89" customFormat="1" ht="37.5" customHeight="1">
      <c r="A122" s="77" t="s">
        <v>106</v>
      </c>
      <c r="B122" s="197">
        <v>811</v>
      </c>
      <c r="C122" s="28">
        <v>5</v>
      </c>
      <c r="D122" s="28">
        <v>2</v>
      </c>
      <c r="E122" s="58" t="s">
        <v>196</v>
      </c>
      <c r="F122" s="58" t="s">
        <v>30</v>
      </c>
      <c r="G122" s="58" t="s">
        <v>163</v>
      </c>
      <c r="H122" s="58" t="s">
        <v>283</v>
      </c>
      <c r="I122" s="93">
        <v>240</v>
      </c>
      <c r="J122" s="70">
        <f t="shared" si="11"/>
        <v>83</v>
      </c>
      <c r="K122" s="70">
        <f t="shared" si="11"/>
        <v>0</v>
      </c>
      <c r="L122" s="70">
        <f t="shared" si="11"/>
        <v>0</v>
      </c>
    </row>
    <row r="123" spans="1:12" s="307" customFormat="1" ht="36.75" customHeight="1" hidden="1">
      <c r="A123" s="300" t="s">
        <v>100</v>
      </c>
      <c r="B123" s="310">
        <v>811</v>
      </c>
      <c r="C123" s="303">
        <v>5</v>
      </c>
      <c r="D123" s="303">
        <v>2</v>
      </c>
      <c r="E123" s="305" t="s">
        <v>196</v>
      </c>
      <c r="F123" s="305" t="s">
        <v>30</v>
      </c>
      <c r="G123" s="305" t="s">
        <v>163</v>
      </c>
      <c r="H123" s="305" t="s">
        <v>283</v>
      </c>
      <c r="I123" s="301">
        <v>244</v>
      </c>
      <c r="J123" s="306">
        <v>83</v>
      </c>
      <c r="K123" s="306">
        <v>0</v>
      </c>
      <c r="L123" s="306">
        <v>0</v>
      </c>
    </row>
    <row r="124" spans="1:15" s="173" customFormat="1" ht="22.5" customHeight="1">
      <c r="A124" s="91" t="s">
        <v>8</v>
      </c>
      <c r="B124" s="92">
        <v>811</v>
      </c>
      <c r="C124" s="95" t="s">
        <v>154</v>
      </c>
      <c r="D124" s="95" t="s">
        <v>137</v>
      </c>
      <c r="E124" s="58"/>
      <c r="F124" s="58"/>
      <c r="G124" s="58"/>
      <c r="H124" s="58"/>
      <c r="I124" s="93"/>
      <c r="J124" s="94">
        <f aca="true" t="shared" si="12" ref="J124:L125">J125</f>
        <v>1929.4</v>
      </c>
      <c r="K124" s="94">
        <f t="shared" si="12"/>
        <v>1436</v>
      </c>
      <c r="L124" s="94">
        <f t="shared" si="12"/>
        <v>1436</v>
      </c>
      <c r="M124" s="89"/>
      <c r="N124" s="89"/>
      <c r="O124" s="89"/>
    </row>
    <row r="125" spans="1:15" s="174" customFormat="1" ht="43.5" customHeight="1">
      <c r="A125" s="91" t="s">
        <v>195</v>
      </c>
      <c r="B125" s="217">
        <v>811</v>
      </c>
      <c r="C125" s="95" t="s">
        <v>154</v>
      </c>
      <c r="D125" s="95" t="s">
        <v>137</v>
      </c>
      <c r="E125" s="66" t="s">
        <v>196</v>
      </c>
      <c r="F125" s="66" t="s">
        <v>30</v>
      </c>
      <c r="G125" s="66" t="s">
        <v>73</v>
      </c>
      <c r="H125" s="66" t="s">
        <v>72</v>
      </c>
      <c r="I125" s="92"/>
      <c r="J125" s="94">
        <f t="shared" si="12"/>
        <v>1929.4</v>
      </c>
      <c r="K125" s="94">
        <f t="shared" si="12"/>
        <v>1436</v>
      </c>
      <c r="L125" s="94">
        <f t="shared" si="12"/>
        <v>1436</v>
      </c>
      <c r="M125" s="200"/>
      <c r="N125" s="200"/>
      <c r="O125" s="200"/>
    </row>
    <row r="126" spans="1:15" s="183" customFormat="1" ht="53.25" customHeight="1">
      <c r="A126" s="226" t="s">
        <v>256</v>
      </c>
      <c r="B126" s="220">
        <v>811</v>
      </c>
      <c r="C126" s="207" t="s">
        <v>154</v>
      </c>
      <c r="D126" s="207" t="s">
        <v>137</v>
      </c>
      <c r="E126" s="207" t="s">
        <v>196</v>
      </c>
      <c r="F126" s="207" t="s">
        <v>30</v>
      </c>
      <c r="G126" s="207" t="s">
        <v>154</v>
      </c>
      <c r="H126" s="207" t="s">
        <v>72</v>
      </c>
      <c r="I126" s="206"/>
      <c r="J126" s="209">
        <f>J129+J132+J135+J138+J141</f>
        <v>1929.4</v>
      </c>
      <c r="K126" s="209">
        <f>K129+K132+K135+K138+K141</f>
        <v>1436</v>
      </c>
      <c r="L126" s="209">
        <f>L129+L132+L135+L138+L141</f>
        <v>1436</v>
      </c>
      <c r="M126" s="229"/>
      <c r="N126" s="229"/>
      <c r="O126" s="229"/>
    </row>
    <row r="127" spans="1:15" s="183" customFormat="1" ht="38.25" customHeight="1">
      <c r="A127" s="324" t="s">
        <v>257</v>
      </c>
      <c r="B127" s="325">
        <v>811</v>
      </c>
      <c r="C127" s="326" t="s">
        <v>154</v>
      </c>
      <c r="D127" s="326" t="s">
        <v>137</v>
      </c>
      <c r="E127" s="326" t="s">
        <v>196</v>
      </c>
      <c r="F127" s="326" t="s">
        <v>30</v>
      </c>
      <c r="G127" s="326" t="s">
        <v>154</v>
      </c>
      <c r="H127" s="340" t="s">
        <v>126</v>
      </c>
      <c r="I127" s="327"/>
      <c r="J127" s="116">
        <f aca="true" t="shared" si="13" ref="J127:L128">J128</f>
        <v>8</v>
      </c>
      <c r="K127" s="116">
        <f t="shared" si="13"/>
        <v>10</v>
      </c>
      <c r="L127" s="116">
        <f t="shared" si="13"/>
        <v>10</v>
      </c>
      <c r="M127" s="229"/>
      <c r="N127" s="229"/>
      <c r="O127" s="229"/>
    </row>
    <row r="128" spans="1:15" s="183" customFormat="1" ht="38.25" customHeight="1">
      <c r="A128" s="265" t="s">
        <v>106</v>
      </c>
      <c r="B128" s="328">
        <v>811</v>
      </c>
      <c r="C128" s="262" t="s">
        <v>154</v>
      </c>
      <c r="D128" s="262" t="s">
        <v>137</v>
      </c>
      <c r="E128" s="262" t="s">
        <v>196</v>
      </c>
      <c r="F128" s="262" t="s">
        <v>30</v>
      </c>
      <c r="G128" s="262" t="s">
        <v>154</v>
      </c>
      <c r="H128" s="154" t="s">
        <v>126</v>
      </c>
      <c r="I128" s="263">
        <v>240</v>
      </c>
      <c r="J128" s="70">
        <f t="shared" si="13"/>
        <v>8</v>
      </c>
      <c r="K128" s="70">
        <f t="shared" si="13"/>
        <v>10</v>
      </c>
      <c r="L128" s="70">
        <f t="shared" si="13"/>
        <v>10</v>
      </c>
      <c r="M128" s="229"/>
      <c r="N128" s="229"/>
      <c r="O128" s="229"/>
    </row>
    <row r="129" spans="1:12" s="318" customFormat="1" ht="38.25" customHeight="1" hidden="1">
      <c r="A129" s="319" t="s">
        <v>100</v>
      </c>
      <c r="B129" s="320">
        <v>811</v>
      </c>
      <c r="C129" s="321" t="s">
        <v>154</v>
      </c>
      <c r="D129" s="321" t="s">
        <v>137</v>
      </c>
      <c r="E129" s="321" t="s">
        <v>196</v>
      </c>
      <c r="F129" s="321" t="s">
        <v>30</v>
      </c>
      <c r="G129" s="321" t="s">
        <v>154</v>
      </c>
      <c r="H129" s="321" t="s">
        <v>126</v>
      </c>
      <c r="I129" s="322">
        <v>244</v>
      </c>
      <c r="J129" s="306">
        <v>8</v>
      </c>
      <c r="K129" s="306">
        <v>10</v>
      </c>
      <c r="L129" s="306">
        <v>10</v>
      </c>
    </row>
    <row r="130" spans="1:12" s="229" customFormat="1" ht="38.25" customHeight="1">
      <c r="A130" s="122" t="s">
        <v>157</v>
      </c>
      <c r="B130" s="223">
        <v>811</v>
      </c>
      <c r="C130" s="112" t="s">
        <v>154</v>
      </c>
      <c r="D130" s="112" t="s">
        <v>137</v>
      </c>
      <c r="E130" s="112" t="s">
        <v>196</v>
      </c>
      <c r="F130" s="112" t="s">
        <v>30</v>
      </c>
      <c r="G130" s="112" t="s">
        <v>154</v>
      </c>
      <c r="H130" s="112" t="s">
        <v>127</v>
      </c>
      <c r="I130" s="113"/>
      <c r="J130" s="116">
        <f aca="true" t="shared" si="14" ref="J130:L131">J131</f>
        <v>67.7</v>
      </c>
      <c r="K130" s="116">
        <f t="shared" si="14"/>
        <v>145</v>
      </c>
      <c r="L130" s="116">
        <f t="shared" si="14"/>
        <v>145</v>
      </c>
    </row>
    <row r="131" spans="1:15" s="183" customFormat="1" ht="38.25" customHeight="1">
      <c r="A131" s="117" t="s">
        <v>106</v>
      </c>
      <c r="B131" s="197">
        <v>811</v>
      </c>
      <c r="C131" s="96" t="s">
        <v>154</v>
      </c>
      <c r="D131" s="96" t="s">
        <v>137</v>
      </c>
      <c r="E131" s="96" t="s">
        <v>196</v>
      </c>
      <c r="F131" s="96" t="s">
        <v>30</v>
      </c>
      <c r="G131" s="112" t="s">
        <v>154</v>
      </c>
      <c r="H131" s="96" t="s">
        <v>127</v>
      </c>
      <c r="I131" s="93">
        <v>240</v>
      </c>
      <c r="J131" s="70">
        <f t="shared" si="14"/>
        <v>67.7</v>
      </c>
      <c r="K131" s="70">
        <f t="shared" si="14"/>
        <v>145</v>
      </c>
      <c r="L131" s="70">
        <f t="shared" si="14"/>
        <v>145</v>
      </c>
      <c r="M131" s="229"/>
      <c r="N131" s="229"/>
      <c r="O131" s="229"/>
    </row>
    <row r="132" spans="1:12" s="318" customFormat="1" ht="38.25" customHeight="1" hidden="1">
      <c r="A132" s="315" t="s">
        <v>100</v>
      </c>
      <c r="B132" s="310">
        <v>811</v>
      </c>
      <c r="C132" s="302" t="s">
        <v>154</v>
      </c>
      <c r="D132" s="302" t="s">
        <v>137</v>
      </c>
      <c r="E132" s="302" t="s">
        <v>196</v>
      </c>
      <c r="F132" s="302" t="s">
        <v>30</v>
      </c>
      <c r="G132" s="317" t="s">
        <v>154</v>
      </c>
      <c r="H132" s="302" t="s">
        <v>127</v>
      </c>
      <c r="I132" s="301">
        <v>244</v>
      </c>
      <c r="J132" s="306">
        <f>17.6+0.1+50</f>
        <v>67.7</v>
      </c>
      <c r="K132" s="306">
        <v>145</v>
      </c>
      <c r="L132" s="306">
        <v>145</v>
      </c>
    </row>
    <row r="133" spans="1:15" s="182" customFormat="1" ht="25.5" customHeight="1">
      <c r="A133" s="120" t="s">
        <v>186</v>
      </c>
      <c r="B133" s="223">
        <v>811</v>
      </c>
      <c r="C133" s="112" t="s">
        <v>154</v>
      </c>
      <c r="D133" s="112" t="s">
        <v>137</v>
      </c>
      <c r="E133" s="112" t="s">
        <v>196</v>
      </c>
      <c r="F133" s="112" t="s">
        <v>30</v>
      </c>
      <c r="G133" s="112" t="s">
        <v>154</v>
      </c>
      <c r="H133" s="112" t="s">
        <v>156</v>
      </c>
      <c r="I133" s="113"/>
      <c r="J133" s="116">
        <f aca="true" t="shared" si="15" ref="J133:L134">J134</f>
        <v>1282</v>
      </c>
      <c r="K133" s="116">
        <f t="shared" si="15"/>
        <v>1281</v>
      </c>
      <c r="L133" s="116">
        <f t="shared" si="15"/>
        <v>1281</v>
      </c>
      <c r="M133" s="230"/>
      <c r="N133" s="228"/>
      <c r="O133" s="228"/>
    </row>
    <row r="134" spans="1:15" s="173" customFormat="1" ht="38.25" customHeight="1">
      <c r="A134" s="117" t="s">
        <v>106</v>
      </c>
      <c r="B134" s="197">
        <v>811</v>
      </c>
      <c r="C134" s="96" t="s">
        <v>154</v>
      </c>
      <c r="D134" s="96" t="s">
        <v>137</v>
      </c>
      <c r="E134" s="96" t="s">
        <v>196</v>
      </c>
      <c r="F134" s="96" t="s">
        <v>30</v>
      </c>
      <c r="G134" s="96" t="s">
        <v>154</v>
      </c>
      <c r="H134" s="96" t="s">
        <v>156</v>
      </c>
      <c r="I134" s="93">
        <v>240</v>
      </c>
      <c r="J134" s="70">
        <f t="shared" si="15"/>
        <v>1282</v>
      </c>
      <c r="K134" s="70">
        <f t="shared" si="15"/>
        <v>1281</v>
      </c>
      <c r="L134" s="70">
        <f t="shared" si="15"/>
        <v>1281</v>
      </c>
      <c r="M134" s="231"/>
      <c r="N134" s="89"/>
      <c r="O134" s="89"/>
    </row>
    <row r="135" spans="1:12" s="307" customFormat="1" ht="35.25" customHeight="1" hidden="1">
      <c r="A135" s="315" t="s">
        <v>100</v>
      </c>
      <c r="B135" s="310">
        <v>811</v>
      </c>
      <c r="C135" s="302" t="s">
        <v>154</v>
      </c>
      <c r="D135" s="302" t="s">
        <v>137</v>
      </c>
      <c r="E135" s="302" t="s">
        <v>196</v>
      </c>
      <c r="F135" s="302" t="s">
        <v>30</v>
      </c>
      <c r="G135" s="302" t="s">
        <v>154</v>
      </c>
      <c r="H135" s="302" t="s">
        <v>156</v>
      </c>
      <c r="I135" s="301">
        <v>244</v>
      </c>
      <c r="J135" s="306">
        <f>1281+1</f>
        <v>1282</v>
      </c>
      <c r="K135" s="306">
        <v>1281</v>
      </c>
      <c r="L135" s="306">
        <v>1281</v>
      </c>
    </row>
    <row r="136" spans="1:12" s="182" customFormat="1" ht="42.75" customHeight="1">
      <c r="A136" s="261" t="s">
        <v>200</v>
      </c>
      <c r="B136" s="331">
        <v>811</v>
      </c>
      <c r="C136" s="340" t="s">
        <v>154</v>
      </c>
      <c r="D136" s="340" t="s">
        <v>137</v>
      </c>
      <c r="E136" s="340" t="s">
        <v>196</v>
      </c>
      <c r="F136" s="340" t="s">
        <v>30</v>
      </c>
      <c r="G136" s="112" t="s">
        <v>154</v>
      </c>
      <c r="H136" s="340" t="s">
        <v>201</v>
      </c>
      <c r="I136" s="341"/>
      <c r="J136" s="116">
        <f aca="true" t="shared" si="16" ref="J136:L137">J137</f>
        <v>171.7</v>
      </c>
      <c r="K136" s="116">
        <f t="shared" si="16"/>
        <v>0</v>
      </c>
      <c r="L136" s="116">
        <f t="shared" si="16"/>
        <v>0</v>
      </c>
    </row>
    <row r="137" spans="1:12" s="173" customFormat="1" ht="42.75" customHeight="1">
      <c r="A137" s="155" t="s">
        <v>106</v>
      </c>
      <c r="B137" s="232">
        <v>811</v>
      </c>
      <c r="C137" s="154" t="s">
        <v>154</v>
      </c>
      <c r="D137" s="154" t="s">
        <v>137</v>
      </c>
      <c r="E137" s="154" t="s">
        <v>196</v>
      </c>
      <c r="F137" s="154" t="s">
        <v>30</v>
      </c>
      <c r="G137" s="112" t="s">
        <v>154</v>
      </c>
      <c r="H137" s="154" t="s">
        <v>201</v>
      </c>
      <c r="I137" s="26">
        <v>240</v>
      </c>
      <c r="J137" s="70">
        <f t="shared" si="16"/>
        <v>171.7</v>
      </c>
      <c r="K137" s="70">
        <f t="shared" si="16"/>
        <v>0</v>
      </c>
      <c r="L137" s="70">
        <f t="shared" si="16"/>
        <v>0</v>
      </c>
    </row>
    <row r="138" spans="1:12" s="307" customFormat="1" ht="42.75" customHeight="1" hidden="1">
      <c r="A138" s="319" t="s">
        <v>100</v>
      </c>
      <c r="B138" s="320">
        <v>811</v>
      </c>
      <c r="C138" s="321" t="s">
        <v>154</v>
      </c>
      <c r="D138" s="321" t="s">
        <v>137</v>
      </c>
      <c r="E138" s="321" t="s">
        <v>196</v>
      </c>
      <c r="F138" s="321" t="s">
        <v>30</v>
      </c>
      <c r="G138" s="317" t="s">
        <v>154</v>
      </c>
      <c r="H138" s="321" t="s">
        <v>201</v>
      </c>
      <c r="I138" s="322">
        <v>244</v>
      </c>
      <c r="J138" s="306">
        <f>175.6-3.8-0.1</f>
        <v>171.7</v>
      </c>
      <c r="K138" s="306">
        <v>0</v>
      </c>
      <c r="L138" s="306">
        <v>0</v>
      </c>
    </row>
    <row r="139" spans="1:15" s="182" customFormat="1" ht="42.75" customHeight="1">
      <c r="A139" s="118" t="s">
        <v>190</v>
      </c>
      <c r="B139" s="223">
        <v>811</v>
      </c>
      <c r="C139" s="112" t="s">
        <v>154</v>
      </c>
      <c r="D139" s="112" t="s">
        <v>137</v>
      </c>
      <c r="E139" s="112" t="s">
        <v>196</v>
      </c>
      <c r="F139" s="112" t="s">
        <v>30</v>
      </c>
      <c r="G139" s="112" t="s">
        <v>154</v>
      </c>
      <c r="H139" s="119" t="s">
        <v>81</v>
      </c>
      <c r="I139" s="113"/>
      <c r="J139" s="116">
        <f aca="true" t="shared" si="17" ref="J139:L140">J140</f>
        <v>400</v>
      </c>
      <c r="K139" s="116">
        <f t="shared" si="17"/>
        <v>0</v>
      </c>
      <c r="L139" s="116">
        <f t="shared" si="17"/>
        <v>0</v>
      </c>
      <c r="M139" s="228"/>
      <c r="N139" s="228"/>
      <c r="O139" s="228"/>
    </row>
    <row r="140" spans="1:15" s="173" customFormat="1" ht="42.75" customHeight="1">
      <c r="A140" s="117" t="s">
        <v>106</v>
      </c>
      <c r="B140" s="197">
        <v>811</v>
      </c>
      <c r="C140" s="96" t="s">
        <v>154</v>
      </c>
      <c r="D140" s="96" t="s">
        <v>137</v>
      </c>
      <c r="E140" s="96" t="s">
        <v>196</v>
      </c>
      <c r="F140" s="96" t="s">
        <v>30</v>
      </c>
      <c r="G140" s="96" t="s">
        <v>154</v>
      </c>
      <c r="H140" s="58" t="s">
        <v>81</v>
      </c>
      <c r="I140" s="93">
        <v>240</v>
      </c>
      <c r="J140" s="70">
        <f t="shared" si="17"/>
        <v>400</v>
      </c>
      <c r="K140" s="70">
        <f t="shared" si="17"/>
        <v>0</v>
      </c>
      <c r="L140" s="70">
        <f t="shared" si="17"/>
        <v>0</v>
      </c>
      <c r="M140" s="89"/>
      <c r="N140" s="89"/>
      <c r="O140" s="89"/>
    </row>
    <row r="141" spans="1:12" s="307" customFormat="1" ht="42.75" customHeight="1" hidden="1">
      <c r="A141" s="315" t="s">
        <v>100</v>
      </c>
      <c r="B141" s="310">
        <v>811</v>
      </c>
      <c r="C141" s="303">
        <v>5</v>
      </c>
      <c r="D141" s="303">
        <v>3</v>
      </c>
      <c r="E141" s="303">
        <v>45</v>
      </c>
      <c r="F141" s="305" t="s">
        <v>30</v>
      </c>
      <c r="G141" s="305" t="s">
        <v>154</v>
      </c>
      <c r="H141" s="305" t="s">
        <v>81</v>
      </c>
      <c r="I141" s="301">
        <v>244</v>
      </c>
      <c r="J141" s="306">
        <f>270+140+140-100-50</f>
        <v>400</v>
      </c>
      <c r="K141" s="306">
        <v>0</v>
      </c>
      <c r="L141" s="306">
        <v>0</v>
      </c>
    </row>
    <row r="142" spans="1:12" s="89" customFormat="1" ht="24" customHeight="1">
      <c r="A142" s="355" t="s">
        <v>276</v>
      </c>
      <c r="B142" s="356">
        <v>811</v>
      </c>
      <c r="C142" s="357" t="s">
        <v>154</v>
      </c>
      <c r="D142" s="357" t="s">
        <v>154</v>
      </c>
      <c r="E142" s="358"/>
      <c r="F142" s="358"/>
      <c r="G142" s="358"/>
      <c r="H142" s="358"/>
      <c r="I142" s="356"/>
      <c r="J142" s="94">
        <f aca="true" t="shared" si="18" ref="J142:L145">J143</f>
        <v>34.2</v>
      </c>
      <c r="K142" s="94">
        <f t="shared" si="18"/>
        <v>0</v>
      </c>
      <c r="L142" s="94">
        <f t="shared" si="18"/>
        <v>0</v>
      </c>
    </row>
    <row r="143" spans="1:12" s="89" customFormat="1" ht="36.75" customHeight="1">
      <c r="A143" s="91" t="s">
        <v>195</v>
      </c>
      <c r="B143" s="356">
        <v>811</v>
      </c>
      <c r="C143" s="357" t="s">
        <v>154</v>
      </c>
      <c r="D143" s="357" t="s">
        <v>154</v>
      </c>
      <c r="E143" s="358" t="s">
        <v>196</v>
      </c>
      <c r="F143" s="358" t="s">
        <v>30</v>
      </c>
      <c r="G143" s="358" t="s">
        <v>73</v>
      </c>
      <c r="H143" s="358" t="s">
        <v>72</v>
      </c>
      <c r="I143" s="356"/>
      <c r="J143" s="94">
        <f t="shared" si="18"/>
        <v>34.2</v>
      </c>
      <c r="K143" s="94">
        <f t="shared" si="18"/>
        <v>0</v>
      </c>
      <c r="L143" s="94">
        <f t="shared" si="18"/>
        <v>0</v>
      </c>
    </row>
    <row r="144" spans="1:12" s="228" customFormat="1" ht="21" customHeight="1">
      <c r="A144" s="226" t="s">
        <v>254</v>
      </c>
      <c r="B144" s="361">
        <v>811</v>
      </c>
      <c r="C144" s="362" t="s">
        <v>154</v>
      </c>
      <c r="D144" s="362" t="s">
        <v>154</v>
      </c>
      <c r="E144" s="363" t="s">
        <v>196</v>
      </c>
      <c r="F144" s="363" t="s">
        <v>30</v>
      </c>
      <c r="G144" s="363" t="s">
        <v>137</v>
      </c>
      <c r="H144" s="363" t="s">
        <v>72</v>
      </c>
      <c r="I144" s="361"/>
      <c r="J144" s="209">
        <f t="shared" si="18"/>
        <v>34.2</v>
      </c>
      <c r="K144" s="209">
        <f t="shared" si="18"/>
        <v>0</v>
      </c>
      <c r="L144" s="209">
        <f t="shared" si="18"/>
        <v>0</v>
      </c>
    </row>
    <row r="145" spans="1:12" s="89" customFormat="1" ht="94.5" customHeight="1">
      <c r="A145" s="111" t="s">
        <v>122</v>
      </c>
      <c r="B145" s="197">
        <v>811</v>
      </c>
      <c r="C145" s="264">
        <v>5</v>
      </c>
      <c r="D145" s="264">
        <v>5</v>
      </c>
      <c r="E145" s="359" t="s">
        <v>196</v>
      </c>
      <c r="F145" s="359" t="s">
        <v>30</v>
      </c>
      <c r="G145" s="359" t="s">
        <v>137</v>
      </c>
      <c r="H145" s="359" t="s">
        <v>123</v>
      </c>
      <c r="I145" s="263" t="s">
        <v>155</v>
      </c>
      <c r="J145" s="70">
        <f t="shared" si="18"/>
        <v>34.2</v>
      </c>
      <c r="K145" s="70">
        <f t="shared" si="18"/>
        <v>0</v>
      </c>
      <c r="L145" s="70">
        <f t="shared" si="18"/>
        <v>0</v>
      </c>
    </row>
    <row r="146" spans="1:12" s="89" customFormat="1" ht="19.5" customHeight="1">
      <c r="A146" s="18" t="s">
        <v>103</v>
      </c>
      <c r="B146" s="232">
        <v>811</v>
      </c>
      <c r="C146" s="28">
        <v>5</v>
      </c>
      <c r="D146" s="28">
        <v>5</v>
      </c>
      <c r="E146" s="58" t="s">
        <v>196</v>
      </c>
      <c r="F146" s="58" t="s">
        <v>30</v>
      </c>
      <c r="G146" s="58" t="s">
        <v>137</v>
      </c>
      <c r="H146" s="58" t="s">
        <v>123</v>
      </c>
      <c r="I146" s="26">
        <v>120</v>
      </c>
      <c r="J146" s="70">
        <f>J147+J148</f>
        <v>34.2</v>
      </c>
      <c r="K146" s="70">
        <f>K147+K148</f>
        <v>0</v>
      </c>
      <c r="L146" s="70">
        <f>L147+L148</f>
        <v>0</v>
      </c>
    </row>
    <row r="147" spans="1:12" s="307" customFormat="1" ht="23.25" customHeight="1" hidden="1">
      <c r="A147" s="260" t="s">
        <v>193</v>
      </c>
      <c r="B147" s="333">
        <v>811</v>
      </c>
      <c r="C147" s="164">
        <v>5</v>
      </c>
      <c r="D147" s="164">
        <v>5</v>
      </c>
      <c r="E147" s="165" t="s">
        <v>196</v>
      </c>
      <c r="F147" s="165" t="s">
        <v>30</v>
      </c>
      <c r="G147" s="165" t="s">
        <v>137</v>
      </c>
      <c r="H147" s="165" t="s">
        <v>123</v>
      </c>
      <c r="I147" s="364">
        <v>121</v>
      </c>
      <c r="J147" s="306">
        <v>26.3</v>
      </c>
      <c r="K147" s="306">
        <v>0</v>
      </c>
      <c r="L147" s="306">
        <v>0</v>
      </c>
    </row>
    <row r="148" spans="1:12" s="89" customFormat="1" ht="54" customHeight="1" hidden="1">
      <c r="A148" s="260" t="s">
        <v>277</v>
      </c>
      <c r="B148" s="333">
        <v>811</v>
      </c>
      <c r="C148" s="164">
        <v>5</v>
      </c>
      <c r="D148" s="164">
        <v>5</v>
      </c>
      <c r="E148" s="165" t="s">
        <v>196</v>
      </c>
      <c r="F148" s="165" t="s">
        <v>30</v>
      </c>
      <c r="G148" s="165" t="s">
        <v>137</v>
      </c>
      <c r="H148" s="165" t="s">
        <v>123</v>
      </c>
      <c r="I148" s="364">
        <v>129</v>
      </c>
      <c r="J148" s="306">
        <v>7.9</v>
      </c>
      <c r="K148" s="306">
        <v>0</v>
      </c>
      <c r="L148" s="306">
        <v>0</v>
      </c>
    </row>
    <row r="149" spans="1:15" s="173" customFormat="1" ht="15.75">
      <c r="A149" s="91" t="s">
        <v>40</v>
      </c>
      <c r="B149" s="92">
        <v>811</v>
      </c>
      <c r="C149" s="95" t="s">
        <v>158</v>
      </c>
      <c r="D149" s="95" t="s">
        <v>73</v>
      </c>
      <c r="E149" s="58"/>
      <c r="F149" s="58"/>
      <c r="G149" s="58"/>
      <c r="H149" s="58"/>
      <c r="I149" s="92"/>
      <c r="J149" s="94">
        <f>J150</f>
        <v>3.4</v>
      </c>
      <c r="K149" s="94">
        <f>K150</f>
        <v>0</v>
      </c>
      <c r="L149" s="94">
        <f>L150</f>
        <v>0</v>
      </c>
      <c r="M149" s="89"/>
      <c r="N149" s="89"/>
      <c r="O149" s="89"/>
    </row>
    <row r="150" spans="1:15" s="174" customFormat="1" ht="15.75">
      <c r="A150" s="91" t="s">
        <v>39</v>
      </c>
      <c r="B150" s="92">
        <v>811</v>
      </c>
      <c r="C150" s="95" t="s">
        <v>158</v>
      </c>
      <c r="D150" s="95" t="s">
        <v>158</v>
      </c>
      <c r="E150" s="66"/>
      <c r="F150" s="66"/>
      <c r="G150" s="66"/>
      <c r="H150" s="66"/>
      <c r="I150" s="92"/>
      <c r="J150" s="94">
        <f>J153</f>
        <v>3.4</v>
      </c>
      <c r="K150" s="94">
        <f>K153</f>
        <v>0</v>
      </c>
      <c r="L150" s="94">
        <f>L153</f>
        <v>0</v>
      </c>
      <c r="M150" s="200"/>
      <c r="N150" s="200"/>
      <c r="O150" s="200"/>
    </row>
    <row r="151" spans="1:15" s="174" customFormat="1" ht="39" customHeight="1">
      <c r="A151" s="91" t="s">
        <v>195</v>
      </c>
      <c r="B151" s="92">
        <v>811</v>
      </c>
      <c r="C151" s="95" t="s">
        <v>158</v>
      </c>
      <c r="D151" s="95" t="s">
        <v>158</v>
      </c>
      <c r="E151" s="66" t="s">
        <v>196</v>
      </c>
      <c r="F151" s="66" t="s">
        <v>30</v>
      </c>
      <c r="G151" s="66" t="s">
        <v>73</v>
      </c>
      <c r="H151" s="66" t="s">
        <v>72</v>
      </c>
      <c r="I151" s="92"/>
      <c r="J151" s="94">
        <f>J152</f>
        <v>3.4</v>
      </c>
      <c r="K151" s="94">
        <f aca="true" t="shared" si="19" ref="K151:L153">K152</f>
        <v>0</v>
      </c>
      <c r="L151" s="94">
        <f t="shared" si="19"/>
        <v>0</v>
      </c>
      <c r="M151" s="200"/>
      <c r="N151" s="200"/>
      <c r="O151" s="200"/>
    </row>
    <row r="152" spans="1:15" s="183" customFormat="1" ht="53.25" customHeight="1">
      <c r="A152" s="205" t="s">
        <v>258</v>
      </c>
      <c r="B152" s="206">
        <v>811</v>
      </c>
      <c r="C152" s="207" t="s">
        <v>158</v>
      </c>
      <c r="D152" s="207" t="s">
        <v>158</v>
      </c>
      <c r="E152" s="208" t="s">
        <v>196</v>
      </c>
      <c r="F152" s="208" t="s">
        <v>30</v>
      </c>
      <c r="G152" s="208" t="s">
        <v>151</v>
      </c>
      <c r="H152" s="208" t="s">
        <v>72</v>
      </c>
      <c r="I152" s="206"/>
      <c r="J152" s="209">
        <f>J153</f>
        <v>3.4</v>
      </c>
      <c r="K152" s="209">
        <f t="shared" si="19"/>
        <v>0</v>
      </c>
      <c r="L152" s="209">
        <f t="shared" si="19"/>
        <v>0</v>
      </c>
      <c r="M152" s="229"/>
      <c r="N152" s="229"/>
      <c r="O152" s="229"/>
    </row>
    <row r="153" spans="1:15" s="182" customFormat="1" ht="69" customHeight="1">
      <c r="A153" s="120" t="s">
        <v>128</v>
      </c>
      <c r="B153" s="223">
        <v>811</v>
      </c>
      <c r="C153" s="115">
        <v>7</v>
      </c>
      <c r="D153" s="112" t="s">
        <v>158</v>
      </c>
      <c r="E153" s="119" t="s">
        <v>196</v>
      </c>
      <c r="F153" s="119" t="s">
        <v>30</v>
      </c>
      <c r="G153" s="119" t="s">
        <v>151</v>
      </c>
      <c r="H153" s="119" t="s">
        <v>129</v>
      </c>
      <c r="I153" s="224"/>
      <c r="J153" s="116">
        <f>J154</f>
        <v>3.4</v>
      </c>
      <c r="K153" s="116">
        <f t="shared" si="19"/>
        <v>0</v>
      </c>
      <c r="L153" s="116">
        <f t="shared" si="19"/>
        <v>0</v>
      </c>
      <c r="M153" s="228"/>
      <c r="N153" s="228"/>
      <c r="O153" s="228"/>
    </row>
    <row r="154" spans="1:12" s="89" customFormat="1" ht="20.25" customHeight="1">
      <c r="A154" s="77" t="s">
        <v>23</v>
      </c>
      <c r="B154" s="197">
        <v>811</v>
      </c>
      <c r="C154" s="28">
        <v>7</v>
      </c>
      <c r="D154" s="96" t="s">
        <v>158</v>
      </c>
      <c r="E154" s="58" t="s">
        <v>196</v>
      </c>
      <c r="F154" s="58" t="s">
        <v>30</v>
      </c>
      <c r="G154" s="58" t="s">
        <v>151</v>
      </c>
      <c r="H154" s="58" t="s">
        <v>129</v>
      </c>
      <c r="I154" s="203">
        <v>540</v>
      </c>
      <c r="J154" s="70">
        <v>3.4</v>
      </c>
      <c r="K154" s="70">
        <v>0</v>
      </c>
      <c r="L154" s="70">
        <v>0</v>
      </c>
    </row>
    <row r="155" spans="1:12" s="200" customFormat="1" ht="23.25" customHeight="1">
      <c r="A155" s="236" t="s">
        <v>246</v>
      </c>
      <c r="B155" s="330">
        <v>811</v>
      </c>
      <c r="C155" s="65">
        <v>8</v>
      </c>
      <c r="D155" s="65">
        <v>0</v>
      </c>
      <c r="E155" s="66"/>
      <c r="F155" s="66"/>
      <c r="G155" s="66"/>
      <c r="H155" s="66"/>
      <c r="I155" s="218"/>
      <c r="J155" s="94">
        <f aca="true" t="shared" si="20" ref="J155:L158">J156</f>
        <v>0</v>
      </c>
      <c r="K155" s="94">
        <f t="shared" si="20"/>
        <v>72</v>
      </c>
      <c r="L155" s="94">
        <f t="shared" si="20"/>
        <v>0</v>
      </c>
    </row>
    <row r="156" spans="1:12" s="89" customFormat="1" ht="24.75" customHeight="1">
      <c r="A156" s="236" t="s">
        <v>247</v>
      </c>
      <c r="B156" s="330">
        <v>811</v>
      </c>
      <c r="C156" s="65">
        <v>8</v>
      </c>
      <c r="D156" s="65">
        <v>4</v>
      </c>
      <c r="E156" s="66"/>
      <c r="F156" s="66"/>
      <c r="G156" s="66"/>
      <c r="H156" s="66"/>
      <c r="I156" s="218"/>
      <c r="J156" s="70">
        <f t="shared" si="20"/>
        <v>0</v>
      </c>
      <c r="K156" s="70">
        <f t="shared" si="20"/>
        <v>72</v>
      </c>
      <c r="L156" s="70">
        <f t="shared" si="20"/>
        <v>0</v>
      </c>
    </row>
    <row r="157" spans="1:12" s="228" customFormat="1" ht="27.75" customHeight="1">
      <c r="A157" s="339" t="s">
        <v>249</v>
      </c>
      <c r="B157" s="331">
        <v>811</v>
      </c>
      <c r="C157" s="115">
        <v>8</v>
      </c>
      <c r="D157" s="115">
        <v>4</v>
      </c>
      <c r="E157" s="115">
        <v>91</v>
      </c>
      <c r="F157" s="119" t="s">
        <v>30</v>
      </c>
      <c r="G157" s="119" t="s">
        <v>73</v>
      </c>
      <c r="H157" s="119" t="s">
        <v>248</v>
      </c>
      <c r="I157" s="224"/>
      <c r="J157" s="116">
        <f t="shared" si="20"/>
        <v>0</v>
      </c>
      <c r="K157" s="116">
        <f t="shared" si="20"/>
        <v>72</v>
      </c>
      <c r="L157" s="116">
        <f t="shared" si="20"/>
        <v>0</v>
      </c>
    </row>
    <row r="158" spans="1:12" s="89" customFormat="1" ht="39" customHeight="1">
      <c r="A158" s="155" t="s">
        <v>106</v>
      </c>
      <c r="B158" s="232">
        <v>811</v>
      </c>
      <c r="C158" s="28">
        <v>8</v>
      </c>
      <c r="D158" s="28">
        <v>4</v>
      </c>
      <c r="E158" s="28">
        <v>91</v>
      </c>
      <c r="F158" s="58" t="s">
        <v>30</v>
      </c>
      <c r="G158" s="58" t="s">
        <v>73</v>
      </c>
      <c r="H158" s="58" t="s">
        <v>248</v>
      </c>
      <c r="I158" s="203">
        <v>240</v>
      </c>
      <c r="J158" s="70">
        <f t="shared" si="20"/>
        <v>0</v>
      </c>
      <c r="K158" s="70">
        <f t="shared" si="20"/>
        <v>72</v>
      </c>
      <c r="L158" s="70">
        <f t="shared" si="20"/>
        <v>0</v>
      </c>
    </row>
    <row r="159" spans="1:12" s="89" customFormat="1" ht="36.75" customHeight="1" hidden="1">
      <c r="A159" s="332" t="s">
        <v>100</v>
      </c>
      <c r="B159" s="333">
        <v>811</v>
      </c>
      <c r="C159" s="164">
        <v>8</v>
      </c>
      <c r="D159" s="164">
        <v>4</v>
      </c>
      <c r="E159" s="164">
        <v>91</v>
      </c>
      <c r="F159" s="165" t="s">
        <v>30</v>
      </c>
      <c r="G159" s="165" t="s">
        <v>73</v>
      </c>
      <c r="H159" s="165" t="s">
        <v>248</v>
      </c>
      <c r="I159" s="334">
        <v>244</v>
      </c>
      <c r="J159" s="163">
        <v>0</v>
      </c>
      <c r="K159" s="163">
        <f>51+21</f>
        <v>72</v>
      </c>
      <c r="L159" s="163">
        <v>0</v>
      </c>
    </row>
    <row r="160" spans="1:15" s="176" customFormat="1" ht="15" customHeight="1">
      <c r="A160" s="91" t="s">
        <v>9</v>
      </c>
      <c r="B160" s="92">
        <v>811</v>
      </c>
      <c r="C160" s="95" t="s">
        <v>138</v>
      </c>
      <c r="D160" s="95" t="s">
        <v>73</v>
      </c>
      <c r="E160" s="28"/>
      <c r="F160" s="58"/>
      <c r="G160" s="58"/>
      <c r="H160" s="203"/>
      <c r="I160" s="93"/>
      <c r="J160" s="94">
        <f>J165</f>
        <v>239.2</v>
      </c>
      <c r="K160" s="94">
        <f>K165</f>
        <v>239.2</v>
      </c>
      <c r="L160" s="94">
        <f>L165</f>
        <v>239.2</v>
      </c>
      <c r="M160" s="212"/>
      <c r="N160" s="212"/>
      <c r="O160" s="212"/>
    </row>
    <row r="161" spans="1:15" s="177" customFormat="1" ht="16.5" customHeight="1">
      <c r="A161" s="91" t="s">
        <v>28</v>
      </c>
      <c r="B161" s="92">
        <v>811</v>
      </c>
      <c r="C161" s="95" t="s">
        <v>138</v>
      </c>
      <c r="D161" s="95" t="s">
        <v>141</v>
      </c>
      <c r="E161" s="65"/>
      <c r="F161" s="66"/>
      <c r="G161" s="66"/>
      <c r="H161" s="218"/>
      <c r="I161" s="92"/>
      <c r="J161" s="94">
        <f aca="true" t="shared" si="21" ref="J161:L162">J162</f>
        <v>239.2</v>
      </c>
      <c r="K161" s="94">
        <f t="shared" si="21"/>
        <v>239.2</v>
      </c>
      <c r="L161" s="94">
        <f t="shared" si="21"/>
        <v>239.2</v>
      </c>
      <c r="M161" s="213"/>
      <c r="N161" s="213"/>
      <c r="O161" s="213"/>
    </row>
    <row r="162" spans="1:15" s="176" customFormat="1" ht="16.5" customHeight="1">
      <c r="A162" s="77" t="s">
        <v>159</v>
      </c>
      <c r="B162" s="93">
        <v>811</v>
      </c>
      <c r="C162" s="96" t="s">
        <v>138</v>
      </c>
      <c r="D162" s="96" t="s">
        <v>141</v>
      </c>
      <c r="E162" s="28">
        <v>91</v>
      </c>
      <c r="F162" s="58" t="s">
        <v>30</v>
      </c>
      <c r="G162" s="58" t="s">
        <v>73</v>
      </c>
      <c r="H162" s="58" t="s">
        <v>72</v>
      </c>
      <c r="I162" s="93"/>
      <c r="J162" s="70">
        <f t="shared" si="21"/>
        <v>239.2</v>
      </c>
      <c r="K162" s="70">
        <f t="shared" si="21"/>
        <v>239.2</v>
      </c>
      <c r="L162" s="70">
        <f t="shared" si="21"/>
        <v>239.2</v>
      </c>
      <c r="M162" s="212"/>
      <c r="N162" s="212"/>
      <c r="O162" s="212"/>
    </row>
    <row r="163" spans="1:15" s="338" customFormat="1" ht="27" customHeight="1">
      <c r="A163" s="111" t="s">
        <v>166</v>
      </c>
      <c r="B163" s="113">
        <v>811</v>
      </c>
      <c r="C163" s="112" t="s">
        <v>138</v>
      </c>
      <c r="D163" s="112" t="s">
        <v>141</v>
      </c>
      <c r="E163" s="119" t="s">
        <v>21</v>
      </c>
      <c r="F163" s="119" t="s">
        <v>30</v>
      </c>
      <c r="G163" s="119" t="s">
        <v>73</v>
      </c>
      <c r="H163" s="119" t="s">
        <v>167</v>
      </c>
      <c r="I163" s="113"/>
      <c r="J163" s="116">
        <f>J165</f>
        <v>239.2</v>
      </c>
      <c r="K163" s="116">
        <f>K165</f>
        <v>239.2</v>
      </c>
      <c r="L163" s="116">
        <f>L165</f>
        <v>239.2</v>
      </c>
      <c r="M163" s="337"/>
      <c r="N163" s="337"/>
      <c r="O163" s="337"/>
    </row>
    <row r="164" spans="1:15" s="184" customFormat="1" ht="31.5" customHeight="1">
      <c r="A164" s="77" t="s">
        <v>130</v>
      </c>
      <c r="B164" s="197">
        <v>811</v>
      </c>
      <c r="C164" s="28">
        <v>10</v>
      </c>
      <c r="D164" s="28">
        <v>1</v>
      </c>
      <c r="E164" s="28">
        <v>91</v>
      </c>
      <c r="F164" s="58" t="s">
        <v>30</v>
      </c>
      <c r="G164" s="58" t="s">
        <v>73</v>
      </c>
      <c r="H164" s="58" t="s">
        <v>167</v>
      </c>
      <c r="I164" s="203">
        <v>320</v>
      </c>
      <c r="J164" s="70">
        <f>J165</f>
        <v>239.2</v>
      </c>
      <c r="K164" s="70">
        <f>K165</f>
        <v>239.2</v>
      </c>
      <c r="L164" s="70">
        <f>L165</f>
        <v>239.2</v>
      </c>
      <c r="M164" s="97"/>
      <c r="N164" s="97"/>
      <c r="O164" s="97"/>
    </row>
    <row r="165" spans="1:12" s="307" customFormat="1" ht="31.5" customHeight="1" hidden="1">
      <c r="A165" s="300" t="s">
        <v>160</v>
      </c>
      <c r="B165" s="301">
        <v>811</v>
      </c>
      <c r="C165" s="302" t="s">
        <v>138</v>
      </c>
      <c r="D165" s="302" t="s">
        <v>141</v>
      </c>
      <c r="E165" s="305" t="s">
        <v>21</v>
      </c>
      <c r="F165" s="305" t="s">
        <v>30</v>
      </c>
      <c r="G165" s="305" t="s">
        <v>73</v>
      </c>
      <c r="H165" s="305" t="s">
        <v>167</v>
      </c>
      <c r="I165" s="301">
        <v>321</v>
      </c>
      <c r="J165" s="306">
        <v>239.2</v>
      </c>
      <c r="K165" s="306">
        <v>239.2</v>
      </c>
      <c r="L165" s="306">
        <v>239.2</v>
      </c>
    </row>
    <row r="166" spans="1:15" s="174" customFormat="1" ht="15.75">
      <c r="A166" s="91" t="s">
        <v>31</v>
      </c>
      <c r="B166" s="217">
        <v>811</v>
      </c>
      <c r="C166" s="65">
        <v>11</v>
      </c>
      <c r="D166" s="65">
        <v>0</v>
      </c>
      <c r="E166" s="237"/>
      <c r="F166" s="237"/>
      <c r="G166" s="66"/>
      <c r="H166" s="66"/>
      <c r="I166" s="218"/>
      <c r="J166" s="94">
        <f aca="true" t="shared" si="22" ref="J166:L171">J167</f>
        <v>0</v>
      </c>
      <c r="K166" s="94">
        <f t="shared" si="22"/>
        <v>0</v>
      </c>
      <c r="L166" s="94">
        <f t="shared" si="22"/>
        <v>60</v>
      </c>
      <c r="M166" s="200"/>
      <c r="N166" s="200"/>
      <c r="O166" s="200"/>
    </row>
    <row r="167" spans="1:15" s="174" customFormat="1" ht="15.75">
      <c r="A167" s="91" t="s">
        <v>43</v>
      </c>
      <c r="B167" s="217">
        <v>811</v>
      </c>
      <c r="C167" s="65">
        <v>11</v>
      </c>
      <c r="D167" s="65">
        <v>1</v>
      </c>
      <c r="E167" s="237"/>
      <c r="F167" s="237"/>
      <c r="G167" s="66"/>
      <c r="H167" s="66"/>
      <c r="I167" s="218"/>
      <c r="J167" s="94">
        <f t="shared" si="22"/>
        <v>0</v>
      </c>
      <c r="K167" s="94">
        <f>K168</f>
        <v>0</v>
      </c>
      <c r="L167" s="94">
        <f>L168</f>
        <v>60</v>
      </c>
      <c r="M167" s="200"/>
      <c r="N167" s="200"/>
      <c r="O167" s="200"/>
    </row>
    <row r="168" spans="1:15" s="173" customFormat="1" ht="37.5" customHeight="1">
      <c r="A168" s="91" t="s">
        <v>195</v>
      </c>
      <c r="B168" s="217">
        <v>811</v>
      </c>
      <c r="C168" s="65">
        <v>11</v>
      </c>
      <c r="D168" s="65">
        <v>1</v>
      </c>
      <c r="E168" s="58" t="s">
        <v>196</v>
      </c>
      <c r="F168" s="58" t="s">
        <v>30</v>
      </c>
      <c r="G168" s="58" t="s">
        <v>73</v>
      </c>
      <c r="H168" s="58" t="s">
        <v>72</v>
      </c>
      <c r="I168" s="203"/>
      <c r="J168" s="70">
        <f>J169</f>
        <v>0</v>
      </c>
      <c r="K168" s="70">
        <f>K169</f>
        <v>0</v>
      </c>
      <c r="L168" s="70">
        <f t="shared" si="22"/>
        <v>60</v>
      </c>
      <c r="M168" s="89"/>
      <c r="N168" s="89"/>
      <c r="O168" s="89"/>
    </row>
    <row r="169" spans="1:15" s="182" customFormat="1" ht="31.5">
      <c r="A169" s="205" t="s">
        <v>259</v>
      </c>
      <c r="B169" s="220">
        <v>811</v>
      </c>
      <c r="C169" s="121">
        <v>11</v>
      </c>
      <c r="D169" s="121">
        <v>1</v>
      </c>
      <c r="E169" s="119" t="s">
        <v>196</v>
      </c>
      <c r="F169" s="119" t="s">
        <v>30</v>
      </c>
      <c r="G169" s="119" t="s">
        <v>158</v>
      </c>
      <c r="H169" s="119" t="s">
        <v>72</v>
      </c>
      <c r="I169" s="224"/>
      <c r="J169" s="116">
        <f t="shared" si="22"/>
        <v>0</v>
      </c>
      <c r="K169" s="116">
        <f t="shared" si="22"/>
        <v>0</v>
      </c>
      <c r="L169" s="116">
        <f t="shared" si="22"/>
        <v>60</v>
      </c>
      <c r="M169" s="228"/>
      <c r="N169" s="228"/>
      <c r="O169" s="228"/>
    </row>
    <row r="170" spans="1:15" s="182" customFormat="1" ht="21.75" customHeight="1">
      <c r="A170" s="120" t="s">
        <v>161</v>
      </c>
      <c r="B170" s="223">
        <v>811</v>
      </c>
      <c r="C170" s="115">
        <v>11</v>
      </c>
      <c r="D170" s="115">
        <v>1</v>
      </c>
      <c r="E170" s="119" t="s">
        <v>196</v>
      </c>
      <c r="F170" s="119" t="s">
        <v>30</v>
      </c>
      <c r="G170" s="119" t="s">
        <v>158</v>
      </c>
      <c r="H170" s="119" t="s">
        <v>250</v>
      </c>
      <c r="I170" s="224"/>
      <c r="J170" s="116">
        <f t="shared" si="22"/>
        <v>0</v>
      </c>
      <c r="K170" s="116">
        <f t="shared" si="22"/>
        <v>0</v>
      </c>
      <c r="L170" s="116">
        <f t="shared" si="22"/>
        <v>60</v>
      </c>
      <c r="M170" s="228"/>
      <c r="N170" s="228"/>
      <c r="O170" s="228"/>
    </row>
    <row r="171" spans="1:15" s="178" customFormat="1" ht="31.5">
      <c r="A171" s="117" t="s">
        <v>106</v>
      </c>
      <c r="B171" s="197">
        <v>811</v>
      </c>
      <c r="C171" s="28">
        <v>11</v>
      </c>
      <c r="D171" s="28">
        <v>1</v>
      </c>
      <c r="E171" s="58" t="s">
        <v>196</v>
      </c>
      <c r="F171" s="58" t="s">
        <v>30</v>
      </c>
      <c r="G171" s="58" t="s">
        <v>158</v>
      </c>
      <c r="H171" s="58" t="s">
        <v>250</v>
      </c>
      <c r="I171" s="203">
        <v>240</v>
      </c>
      <c r="J171" s="70">
        <f t="shared" si="22"/>
        <v>0</v>
      </c>
      <c r="K171" s="70">
        <f t="shared" si="22"/>
        <v>0</v>
      </c>
      <c r="L171" s="70">
        <f t="shared" si="22"/>
        <v>60</v>
      </c>
      <c r="M171" s="84"/>
      <c r="N171" s="84"/>
      <c r="O171" s="84"/>
    </row>
    <row r="172" spans="1:12" s="323" customFormat="1" ht="34.5" customHeight="1" hidden="1">
      <c r="A172" s="335" t="s">
        <v>82</v>
      </c>
      <c r="B172" s="336">
        <v>811</v>
      </c>
      <c r="C172" s="164">
        <v>11</v>
      </c>
      <c r="D172" s="164">
        <v>1</v>
      </c>
      <c r="E172" s="165" t="s">
        <v>196</v>
      </c>
      <c r="F172" s="165" t="s">
        <v>30</v>
      </c>
      <c r="G172" s="165" t="s">
        <v>158</v>
      </c>
      <c r="H172" s="165" t="s">
        <v>221</v>
      </c>
      <c r="I172" s="334">
        <v>244</v>
      </c>
      <c r="J172" s="163">
        <f>30*0.8-24</f>
        <v>0</v>
      </c>
      <c r="K172" s="163">
        <v>0</v>
      </c>
      <c r="L172" s="163">
        <v>60</v>
      </c>
    </row>
    <row r="173" spans="1:15" s="174" customFormat="1" ht="18" customHeight="1">
      <c r="A173" s="91" t="s">
        <v>165</v>
      </c>
      <c r="B173" s="217"/>
      <c r="C173" s="65"/>
      <c r="D173" s="65"/>
      <c r="E173" s="66"/>
      <c r="F173" s="66"/>
      <c r="G173" s="66"/>
      <c r="H173" s="66"/>
      <c r="I173" s="218"/>
      <c r="J173" s="94">
        <f>J175</f>
        <v>9739.300000000001</v>
      </c>
      <c r="K173" s="94">
        <f>K175-K174</f>
        <v>5830.599999999999</v>
      </c>
      <c r="L173" s="94">
        <f>L175-L174</f>
        <v>5832.999999999999</v>
      </c>
      <c r="M173" s="200"/>
      <c r="N173" s="200"/>
      <c r="O173" s="200"/>
    </row>
    <row r="174" spans="1:15" s="174" customFormat="1" ht="15.75">
      <c r="A174" s="238" t="s">
        <v>101</v>
      </c>
      <c r="B174" s="239"/>
      <c r="C174" s="240"/>
      <c r="D174" s="240"/>
      <c r="E174" s="237"/>
      <c r="F174" s="237"/>
      <c r="G174" s="66"/>
      <c r="H174" s="66"/>
      <c r="I174" s="218"/>
      <c r="J174" s="94">
        <v>0</v>
      </c>
      <c r="K174" s="94">
        <v>122.1</v>
      </c>
      <c r="L174" s="94">
        <v>250.6</v>
      </c>
      <c r="M174" s="200"/>
      <c r="N174" s="200"/>
      <c r="O174" s="200"/>
    </row>
    <row r="175" spans="1:15" s="173" customFormat="1" ht="15.75">
      <c r="A175" s="91" t="s">
        <v>15</v>
      </c>
      <c r="B175" s="93"/>
      <c r="C175" s="96"/>
      <c r="D175" s="96"/>
      <c r="E175" s="197"/>
      <c r="F175" s="197"/>
      <c r="G175" s="199"/>
      <c r="H175" s="199"/>
      <c r="I175" s="93"/>
      <c r="J175" s="94">
        <f>J16+J76+J81+J91+J99+J149+J160+J166</f>
        <v>9739.300000000001</v>
      </c>
      <c r="K175" s="94">
        <f>K16+K76+K81+K91+K99+K149+K160+K155+K166+K174</f>
        <v>5952.7</v>
      </c>
      <c r="L175" s="94">
        <f>L16+L76+L81+L91+L99+L149+L160+L166+L174</f>
        <v>6083.599999999999</v>
      </c>
      <c r="M175" s="89"/>
      <c r="N175" s="89"/>
      <c r="O175" s="89"/>
    </row>
    <row r="176" spans="1:12" s="89" customFormat="1" ht="15" customHeight="1">
      <c r="A176" s="84"/>
      <c r="B176" s="84"/>
      <c r="C176" s="84"/>
      <c r="D176" s="84"/>
      <c r="E176" s="84"/>
      <c r="F176" s="84"/>
      <c r="G176" s="98"/>
      <c r="H176" s="99"/>
      <c r="I176" s="99"/>
      <c r="J176" s="100"/>
      <c r="L176" s="271" t="s">
        <v>263</v>
      </c>
    </row>
    <row r="177" spans="1:12" s="89" customFormat="1" ht="12.75">
      <c r="A177" s="84"/>
      <c r="B177" s="84"/>
      <c r="C177" s="84"/>
      <c r="D177" s="84"/>
      <c r="E177" s="84"/>
      <c r="F177" s="84"/>
      <c r="G177" s="98"/>
      <c r="H177" s="99"/>
      <c r="I177" s="99"/>
      <c r="J177" s="101"/>
      <c r="K177" s="133"/>
      <c r="L177" s="136"/>
    </row>
  </sheetData>
  <sheetProtection/>
  <mergeCells count="12">
    <mergeCell ref="E14:H14"/>
    <mergeCell ref="A10:L10"/>
    <mergeCell ref="A12:A13"/>
    <mergeCell ref="B12:B13"/>
    <mergeCell ref="I5:J5"/>
    <mergeCell ref="I7:K7"/>
    <mergeCell ref="I8:J8"/>
    <mergeCell ref="C12:C13"/>
    <mergeCell ref="D12:D13"/>
    <mergeCell ref="E12:H13"/>
    <mergeCell ref="I12:I13"/>
    <mergeCell ref="J12:L12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60"/>
  <sheetViews>
    <sheetView view="pageBreakPreview" zoomScale="90" zoomScaleNormal="75" zoomScaleSheetLayoutView="90" zoomScalePageLayoutView="0" workbookViewId="0" topLeftCell="A1">
      <selection activeCell="A3" sqref="A3"/>
    </sheetView>
  </sheetViews>
  <sheetFormatPr defaultColWidth="9.140625" defaultRowHeight="12.75"/>
  <cols>
    <col min="1" max="1" width="57.8515625" style="103" customWidth="1"/>
    <col min="2" max="2" width="4.28125" style="103" customWidth="1"/>
    <col min="3" max="3" width="3.421875" style="103" customWidth="1"/>
    <col min="4" max="4" width="3.57421875" style="103" customWidth="1"/>
    <col min="5" max="5" width="9.140625" style="104" customWidth="1"/>
    <col min="6" max="6" width="6.28125" style="104" customWidth="1"/>
    <col min="7" max="7" width="6.00390625" style="104" customWidth="1"/>
    <col min="8" max="8" width="6.28125" style="104" customWidth="1"/>
    <col min="9" max="9" width="6.7109375" style="104" customWidth="1"/>
    <col min="10" max="10" width="13.57421875" style="132" customWidth="1"/>
    <col min="11" max="11" width="12.57421875" style="103" customWidth="1"/>
    <col min="12" max="12" width="12.28125" style="106" customWidth="1"/>
    <col min="13" max="16384" width="9.140625" style="106" customWidth="1"/>
  </cols>
  <sheetData>
    <row r="1" spans="9:11" ht="18">
      <c r="I1" s="347" t="s">
        <v>211</v>
      </c>
      <c r="J1" s="348"/>
      <c r="K1" s="2"/>
    </row>
    <row r="2" spans="9:11" ht="18">
      <c r="I2" s="347" t="s">
        <v>261</v>
      </c>
      <c r="J2" s="348"/>
      <c r="K2" s="2"/>
    </row>
    <row r="3" spans="9:11" ht="18">
      <c r="I3" s="347" t="s">
        <v>280</v>
      </c>
      <c r="J3" s="348"/>
      <c r="K3" s="2"/>
    </row>
    <row r="5" spans="1:14" s="32" customFormat="1" ht="15">
      <c r="A5" s="80"/>
      <c r="B5" s="80"/>
      <c r="C5" s="80"/>
      <c r="D5" s="80"/>
      <c r="E5" s="102"/>
      <c r="F5" s="102"/>
      <c r="G5" s="293"/>
      <c r="H5" s="293"/>
      <c r="I5" s="294" t="s">
        <v>268</v>
      </c>
      <c r="J5" s="294"/>
      <c r="K5" s="291"/>
      <c r="L5" s="293"/>
      <c r="M5" s="71"/>
      <c r="N5" s="71"/>
    </row>
    <row r="6" spans="1:14" s="32" customFormat="1" ht="15">
      <c r="A6" s="80"/>
      <c r="B6" s="80"/>
      <c r="C6" s="80"/>
      <c r="D6" s="80"/>
      <c r="E6" s="102"/>
      <c r="F6" s="102"/>
      <c r="G6" s="293"/>
      <c r="H6" s="293"/>
      <c r="I6" s="292" t="s">
        <v>225</v>
      </c>
      <c r="J6" s="292"/>
      <c r="K6" s="291"/>
      <c r="L6" s="293"/>
      <c r="M6" s="71"/>
      <c r="N6" s="71"/>
    </row>
    <row r="7" spans="1:14" s="32" customFormat="1" ht="30.75" customHeight="1">
      <c r="A7" s="80"/>
      <c r="B7" s="80"/>
      <c r="C7" s="80"/>
      <c r="D7" s="80"/>
      <c r="E7" s="102"/>
      <c r="F7" s="102"/>
      <c r="G7" s="293"/>
      <c r="H7" s="293"/>
      <c r="I7" s="375" t="s">
        <v>226</v>
      </c>
      <c r="J7" s="375"/>
      <c r="K7" s="375"/>
      <c r="L7" s="375"/>
      <c r="M7" s="71"/>
      <c r="N7" s="71"/>
    </row>
    <row r="8" spans="7:14" ht="18">
      <c r="G8" s="293"/>
      <c r="H8" s="293"/>
      <c r="I8" s="294" t="s">
        <v>260</v>
      </c>
      <c r="J8" s="294"/>
      <c r="K8" s="291"/>
      <c r="L8" s="293"/>
      <c r="M8" s="105"/>
      <c r="N8" s="105"/>
    </row>
    <row r="9" spans="1:14" s="32" customFormat="1" ht="15">
      <c r="A9" s="102"/>
      <c r="B9" s="102"/>
      <c r="C9" s="102"/>
      <c r="D9" s="102"/>
      <c r="E9" s="102"/>
      <c r="F9" s="102"/>
      <c r="G9" s="293"/>
      <c r="H9" s="293"/>
      <c r="I9" s="293"/>
      <c r="J9" s="293"/>
      <c r="K9" s="293"/>
      <c r="L9" s="293"/>
      <c r="M9" s="107"/>
      <c r="N9" s="107"/>
    </row>
    <row r="10" spans="1:14" s="32" customFormat="1" ht="15">
      <c r="A10" s="102"/>
      <c r="B10" s="102"/>
      <c r="C10" s="102"/>
      <c r="D10" s="102"/>
      <c r="E10" s="102"/>
      <c r="F10" s="102"/>
      <c r="G10" s="102"/>
      <c r="H10" s="102"/>
      <c r="I10" s="102"/>
      <c r="J10" s="19"/>
      <c r="K10" s="102"/>
      <c r="L10" s="107"/>
      <c r="M10" s="107"/>
      <c r="N10" s="107"/>
    </row>
    <row r="11" spans="1:14" s="32" customFormat="1" ht="18.75">
      <c r="A11" s="430" t="s">
        <v>145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36"/>
      <c r="M11" s="107"/>
      <c r="N11" s="107"/>
    </row>
    <row r="12" spans="1:12" s="32" customFormat="1" ht="41.25" customHeight="1">
      <c r="A12" s="435" t="s">
        <v>244</v>
      </c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</row>
    <row r="13" spans="1:12" ht="3.75" customHeight="1">
      <c r="A13" s="431"/>
      <c r="B13" s="431"/>
      <c r="C13" s="431"/>
      <c r="D13" s="431"/>
      <c r="E13" s="431"/>
      <c r="F13" s="431"/>
      <c r="G13" s="431"/>
      <c r="H13" s="431"/>
      <c r="I13" s="432"/>
      <c r="J13" s="432"/>
      <c r="K13" s="432"/>
      <c r="L13" s="36"/>
    </row>
    <row r="14" spans="1:11" ht="12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428"/>
      <c r="K14" s="429"/>
    </row>
    <row r="15" spans="1:12" ht="36" customHeight="1">
      <c r="A15" s="416" t="s">
        <v>10</v>
      </c>
      <c r="B15" s="417" t="s">
        <v>19</v>
      </c>
      <c r="C15" s="418"/>
      <c r="D15" s="418"/>
      <c r="E15" s="419"/>
      <c r="F15" s="423" t="s">
        <v>26</v>
      </c>
      <c r="G15" s="424" t="s">
        <v>17</v>
      </c>
      <c r="H15" s="424" t="s">
        <v>18</v>
      </c>
      <c r="I15" s="423" t="s">
        <v>20</v>
      </c>
      <c r="J15" s="383" t="s">
        <v>55</v>
      </c>
      <c r="K15" s="433"/>
      <c r="L15" s="434"/>
    </row>
    <row r="16" spans="1:12" ht="23.25" customHeight="1">
      <c r="A16" s="416"/>
      <c r="B16" s="420"/>
      <c r="C16" s="421"/>
      <c r="D16" s="421"/>
      <c r="E16" s="422"/>
      <c r="F16" s="423"/>
      <c r="G16" s="424"/>
      <c r="H16" s="424"/>
      <c r="I16" s="423"/>
      <c r="J16" s="170" t="s">
        <v>174</v>
      </c>
      <c r="K16" s="90" t="s">
        <v>192</v>
      </c>
      <c r="L16" s="90" t="s">
        <v>220</v>
      </c>
    </row>
    <row r="17" spans="1:12" ht="18">
      <c r="A17" s="109">
        <v>1</v>
      </c>
      <c r="B17" s="425">
        <v>2</v>
      </c>
      <c r="C17" s="426"/>
      <c r="D17" s="426"/>
      <c r="E17" s="427"/>
      <c r="F17" s="93">
        <v>3</v>
      </c>
      <c r="G17" s="93">
        <v>4</v>
      </c>
      <c r="H17" s="93">
        <v>5</v>
      </c>
      <c r="I17" s="93">
        <v>6</v>
      </c>
      <c r="J17" s="109">
        <v>7</v>
      </c>
      <c r="K17" s="109">
        <v>8</v>
      </c>
      <c r="L17" s="109">
        <v>9</v>
      </c>
    </row>
    <row r="18" spans="1:12" s="185" customFormat="1" ht="57" customHeight="1">
      <c r="A18" s="157" t="s">
        <v>195</v>
      </c>
      <c r="B18" s="110" t="s">
        <v>196</v>
      </c>
      <c r="C18" s="110" t="s">
        <v>30</v>
      </c>
      <c r="D18" s="110" t="s">
        <v>73</v>
      </c>
      <c r="E18" s="95" t="s">
        <v>72</v>
      </c>
      <c r="F18" s="92"/>
      <c r="G18" s="92"/>
      <c r="H18" s="28"/>
      <c r="I18" s="28"/>
      <c r="J18" s="94"/>
      <c r="K18" s="197"/>
      <c r="L18" s="290"/>
    </row>
    <row r="19" spans="1:12" s="338" customFormat="1" ht="39" customHeight="1">
      <c r="A19" s="219" t="s">
        <v>251</v>
      </c>
      <c r="B19" s="343" t="s">
        <v>196</v>
      </c>
      <c r="C19" s="343" t="s">
        <v>30</v>
      </c>
      <c r="D19" s="343" t="s">
        <v>141</v>
      </c>
      <c r="E19" s="207" t="s">
        <v>72</v>
      </c>
      <c r="F19" s="206">
        <v>811</v>
      </c>
      <c r="G19" s="207"/>
      <c r="H19" s="344"/>
      <c r="I19" s="121"/>
      <c r="J19" s="209">
        <f>J21+J23</f>
        <v>869</v>
      </c>
      <c r="K19" s="209">
        <f>K21+K23</f>
        <v>330</v>
      </c>
      <c r="L19" s="209">
        <f>L21+L23</f>
        <v>125.6</v>
      </c>
    </row>
    <row r="20" spans="1:12" s="186" customFormat="1" ht="28.5" customHeight="1">
      <c r="A20" s="111" t="s">
        <v>252</v>
      </c>
      <c r="B20" s="112" t="s">
        <v>196</v>
      </c>
      <c r="C20" s="112" t="s">
        <v>30</v>
      </c>
      <c r="D20" s="112" t="s">
        <v>141</v>
      </c>
      <c r="E20" s="112" t="s">
        <v>121</v>
      </c>
      <c r="F20" s="113">
        <v>811</v>
      </c>
      <c r="G20" s="112" t="s">
        <v>137</v>
      </c>
      <c r="H20" s="114">
        <v>10</v>
      </c>
      <c r="I20" s="115"/>
      <c r="J20" s="116">
        <f>J21</f>
        <v>19</v>
      </c>
      <c r="K20" s="116">
        <f>K21</f>
        <v>330</v>
      </c>
      <c r="L20" s="116">
        <f>L21</f>
        <v>125.6</v>
      </c>
    </row>
    <row r="21" spans="1:12" s="185" customFormat="1" ht="42" customHeight="1">
      <c r="A21" s="117" t="s">
        <v>106</v>
      </c>
      <c r="B21" s="96" t="s">
        <v>196</v>
      </c>
      <c r="C21" s="96" t="s">
        <v>30</v>
      </c>
      <c r="D21" s="96" t="s">
        <v>141</v>
      </c>
      <c r="E21" s="96" t="s">
        <v>121</v>
      </c>
      <c r="F21" s="93">
        <v>811</v>
      </c>
      <c r="G21" s="96" t="s">
        <v>137</v>
      </c>
      <c r="H21" s="68">
        <v>10</v>
      </c>
      <c r="I21" s="28">
        <v>240</v>
      </c>
      <c r="J21" s="70">
        <f>'приложение 6'!J87</f>
        <v>19</v>
      </c>
      <c r="K21" s="70">
        <f>'приложение 6'!K87</f>
        <v>330</v>
      </c>
      <c r="L21" s="70">
        <f>'приложение 6'!L87</f>
        <v>125.6</v>
      </c>
    </row>
    <row r="22" spans="1:12" s="186" customFormat="1" ht="24" customHeight="1">
      <c r="A22" s="111" t="s">
        <v>190</v>
      </c>
      <c r="B22" s="112" t="s">
        <v>196</v>
      </c>
      <c r="C22" s="112" t="s">
        <v>30</v>
      </c>
      <c r="D22" s="112" t="s">
        <v>141</v>
      </c>
      <c r="E22" s="119" t="s">
        <v>81</v>
      </c>
      <c r="F22" s="113">
        <v>811</v>
      </c>
      <c r="G22" s="112" t="s">
        <v>137</v>
      </c>
      <c r="H22" s="114">
        <v>10</v>
      </c>
      <c r="I22" s="115"/>
      <c r="J22" s="116">
        <f>J23</f>
        <v>850</v>
      </c>
      <c r="K22" s="116">
        <f>K23</f>
        <v>0</v>
      </c>
      <c r="L22" s="116">
        <f>L23</f>
        <v>0</v>
      </c>
    </row>
    <row r="23" spans="1:12" s="185" customFormat="1" ht="42" customHeight="1">
      <c r="A23" s="117" t="s">
        <v>106</v>
      </c>
      <c r="B23" s="96" t="s">
        <v>196</v>
      </c>
      <c r="C23" s="96" t="s">
        <v>30</v>
      </c>
      <c r="D23" s="96" t="s">
        <v>141</v>
      </c>
      <c r="E23" s="58" t="s">
        <v>81</v>
      </c>
      <c r="F23" s="93">
        <v>811</v>
      </c>
      <c r="G23" s="96" t="s">
        <v>137</v>
      </c>
      <c r="H23" s="68">
        <v>10</v>
      </c>
      <c r="I23" s="28">
        <v>240</v>
      </c>
      <c r="J23" s="70">
        <f>'приложение 6'!J90</f>
        <v>850</v>
      </c>
      <c r="K23" s="70">
        <f>'приложение 6'!K90</f>
        <v>0</v>
      </c>
      <c r="L23" s="70">
        <f>'приложение 6'!L90</f>
        <v>0</v>
      </c>
    </row>
    <row r="24" spans="1:12" s="186" customFormat="1" ht="48.75" customHeight="1">
      <c r="A24" s="226" t="s">
        <v>253</v>
      </c>
      <c r="B24" s="207" t="s">
        <v>196</v>
      </c>
      <c r="C24" s="207" t="s">
        <v>30</v>
      </c>
      <c r="D24" s="207" t="s">
        <v>146</v>
      </c>
      <c r="E24" s="207" t="s">
        <v>72</v>
      </c>
      <c r="F24" s="206">
        <v>811</v>
      </c>
      <c r="G24" s="207"/>
      <c r="H24" s="208"/>
      <c r="I24" s="121"/>
      <c r="J24" s="209">
        <f aca="true" t="shared" si="0" ref="J24:L25">J25</f>
        <v>623.1</v>
      </c>
      <c r="K24" s="209">
        <f t="shared" si="0"/>
        <v>0</v>
      </c>
      <c r="L24" s="209">
        <f t="shared" si="0"/>
        <v>0</v>
      </c>
    </row>
    <row r="25" spans="1:12" s="186" customFormat="1" ht="56.25" customHeight="1">
      <c r="A25" s="122" t="s">
        <v>131</v>
      </c>
      <c r="B25" s="112" t="s">
        <v>196</v>
      </c>
      <c r="C25" s="112" t="s">
        <v>30</v>
      </c>
      <c r="D25" s="112" t="s">
        <v>146</v>
      </c>
      <c r="E25" s="112" t="s">
        <v>132</v>
      </c>
      <c r="F25" s="113">
        <v>811</v>
      </c>
      <c r="G25" s="112" t="s">
        <v>142</v>
      </c>
      <c r="H25" s="119" t="s">
        <v>162</v>
      </c>
      <c r="I25" s="115"/>
      <c r="J25" s="116">
        <f t="shared" si="0"/>
        <v>623.1</v>
      </c>
      <c r="K25" s="116">
        <f t="shared" si="0"/>
        <v>0</v>
      </c>
      <c r="L25" s="116">
        <f t="shared" si="0"/>
        <v>0</v>
      </c>
    </row>
    <row r="26" spans="1:12" s="185" customFormat="1" ht="42" customHeight="1">
      <c r="A26" s="117" t="s">
        <v>106</v>
      </c>
      <c r="B26" s="96" t="s">
        <v>196</v>
      </c>
      <c r="C26" s="96" t="s">
        <v>30</v>
      </c>
      <c r="D26" s="96" t="s">
        <v>146</v>
      </c>
      <c r="E26" s="96" t="s">
        <v>132</v>
      </c>
      <c r="F26" s="93">
        <v>811</v>
      </c>
      <c r="G26" s="96" t="s">
        <v>142</v>
      </c>
      <c r="H26" s="58" t="s">
        <v>162</v>
      </c>
      <c r="I26" s="28">
        <v>240</v>
      </c>
      <c r="J26" s="70">
        <f>'приложение 6'!J96</f>
        <v>623.1</v>
      </c>
      <c r="K26" s="70">
        <f>'приложение 6'!K96</f>
        <v>0</v>
      </c>
      <c r="L26" s="70">
        <f>'приложение 6'!L96</f>
        <v>0</v>
      </c>
    </row>
    <row r="27" spans="1:12" s="186" customFormat="1" ht="29.25" customHeight="1">
      <c r="A27" s="226" t="s">
        <v>254</v>
      </c>
      <c r="B27" s="207" t="s">
        <v>196</v>
      </c>
      <c r="C27" s="207" t="s">
        <v>30</v>
      </c>
      <c r="D27" s="207" t="s">
        <v>137</v>
      </c>
      <c r="E27" s="207" t="s">
        <v>72</v>
      </c>
      <c r="F27" s="206">
        <v>811</v>
      </c>
      <c r="G27" s="207"/>
      <c r="H27" s="208"/>
      <c r="I27" s="121"/>
      <c r="J27" s="209">
        <f>J28+J30+J32</f>
        <v>845.5999999999999</v>
      </c>
      <c r="K27" s="209">
        <f>K28+K30</f>
        <v>80</v>
      </c>
      <c r="L27" s="209">
        <f>L28+L30</f>
        <v>70</v>
      </c>
    </row>
    <row r="28" spans="1:12" s="186" customFormat="1" ht="23.25" customHeight="1">
      <c r="A28" s="111" t="s">
        <v>255</v>
      </c>
      <c r="B28" s="112" t="s">
        <v>196</v>
      </c>
      <c r="C28" s="112" t="s">
        <v>30</v>
      </c>
      <c r="D28" s="112" t="s">
        <v>137</v>
      </c>
      <c r="E28" s="119" t="s">
        <v>172</v>
      </c>
      <c r="F28" s="113">
        <v>811</v>
      </c>
      <c r="G28" s="112" t="s">
        <v>154</v>
      </c>
      <c r="H28" s="119" t="s">
        <v>141</v>
      </c>
      <c r="I28" s="115"/>
      <c r="J28" s="116">
        <f>J29</f>
        <v>90</v>
      </c>
      <c r="K28" s="116">
        <f>K29</f>
        <v>80</v>
      </c>
      <c r="L28" s="116">
        <f>L29</f>
        <v>70</v>
      </c>
    </row>
    <row r="29" spans="1:12" s="185" customFormat="1" ht="36" customHeight="1">
      <c r="A29" s="18" t="s">
        <v>106</v>
      </c>
      <c r="B29" s="96" t="s">
        <v>196</v>
      </c>
      <c r="C29" s="96" t="s">
        <v>30</v>
      </c>
      <c r="D29" s="96" t="s">
        <v>137</v>
      </c>
      <c r="E29" s="58" t="s">
        <v>172</v>
      </c>
      <c r="F29" s="93">
        <v>811</v>
      </c>
      <c r="G29" s="96" t="s">
        <v>154</v>
      </c>
      <c r="H29" s="58" t="s">
        <v>141</v>
      </c>
      <c r="I29" s="28">
        <v>240</v>
      </c>
      <c r="J29" s="70">
        <f>'приложение 6'!J104</f>
        <v>90</v>
      </c>
      <c r="K29" s="70">
        <f>'приложение 6'!K104</f>
        <v>80</v>
      </c>
      <c r="L29" s="70">
        <f>'приложение 6'!L104</f>
        <v>70</v>
      </c>
    </row>
    <row r="30" spans="1:12" s="186" customFormat="1" ht="100.5" customHeight="1">
      <c r="A30" s="43" t="s">
        <v>122</v>
      </c>
      <c r="B30" s="112" t="s">
        <v>196</v>
      </c>
      <c r="C30" s="112" t="s">
        <v>30</v>
      </c>
      <c r="D30" s="112" t="s">
        <v>137</v>
      </c>
      <c r="E30" s="119" t="s">
        <v>123</v>
      </c>
      <c r="F30" s="113">
        <v>811</v>
      </c>
      <c r="G30" s="112" t="s">
        <v>154</v>
      </c>
      <c r="H30" s="119" t="s">
        <v>141</v>
      </c>
      <c r="I30" s="115"/>
      <c r="J30" s="116">
        <f>J31</f>
        <v>721.3999999999999</v>
      </c>
      <c r="K30" s="116">
        <f>K31</f>
        <v>0</v>
      </c>
      <c r="L30" s="116">
        <f>L31</f>
        <v>0</v>
      </c>
    </row>
    <row r="31" spans="1:12" s="185" customFormat="1" ht="42" customHeight="1">
      <c r="A31" s="18" t="s">
        <v>106</v>
      </c>
      <c r="B31" s="96" t="s">
        <v>196</v>
      </c>
      <c r="C31" s="96" t="s">
        <v>30</v>
      </c>
      <c r="D31" s="96" t="s">
        <v>137</v>
      </c>
      <c r="E31" s="58" t="s">
        <v>123</v>
      </c>
      <c r="F31" s="93">
        <v>811</v>
      </c>
      <c r="G31" s="96" t="s">
        <v>154</v>
      </c>
      <c r="H31" s="58" t="s">
        <v>141</v>
      </c>
      <c r="I31" s="28">
        <v>240</v>
      </c>
      <c r="J31" s="70">
        <f>'приложение 6'!J108</f>
        <v>721.3999999999999</v>
      </c>
      <c r="K31" s="70">
        <f>'приложение 6'!K110</f>
        <v>0</v>
      </c>
      <c r="L31" s="70">
        <f>'приложение 6'!L110</f>
        <v>0</v>
      </c>
    </row>
    <row r="32" spans="1:12" s="185" customFormat="1" ht="102.75" customHeight="1">
      <c r="A32" s="43" t="s">
        <v>122</v>
      </c>
      <c r="B32" s="112" t="s">
        <v>196</v>
      </c>
      <c r="C32" s="112" t="s">
        <v>30</v>
      </c>
      <c r="D32" s="112" t="s">
        <v>137</v>
      </c>
      <c r="E32" s="119" t="s">
        <v>125</v>
      </c>
      <c r="F32" s="113">
        <v>811</v>
      </c>
      <c r="G32" s="112" t="s">
        <v>154</v>
      </c>
      <c r="H32" s="119" t="s">
        <v>154</v>
      </c>
      <c r="I32" s="115"/>
      <c r="J32" s="70">
        <f>J33</f>
        <v>34.2</v>
      </c>
      <c r="K32" s="70">
        <f>K33</f>
        <v>0</v>
      </c>
      <c r="L32" s="70">
        <f>L33</f>
        <v>0</v>
      </c>
    </row>
    <row r="33" spans="1:12" s="365" customFormat="1" ht="21" customHeight="1">
      <c r="A33" s="18" t="s">
        <v>103</v>
      </c>
      <c r="B33" s="96" t="s">
        <v>196</v>
      </c>
      <c r="C33" s="96" t="s">
        <v>30</v>
      </c>
      <c r="D33" s="96" t="s">
        <v>137</v>
      </c>
      <c r="E33" s="58" t="s">
        <v>125</v>
      </c>
      <c r="F33" s="93">
        <v>811</v>
      </c>
      <c r="G33" s="96" t="s">
        <v>154</v>
      </c>
      <c r="H33" s="58" t="s">
        <v>154</v>
      </c>
      <c r="I33" s="28">
        <v>120</v>
      </c>
      <c r="J33" s="70">
        <f>'приложение 6'!J142</f>
        <v>34.2</v>
      </c>
      <c r="K33" s="70">
        <f>'приложение 6'!K142</f>
        <v>0</v>
      </c>
      <c r="L33" s="70">
        <f>'приложение 6'!L142</f>
        <v>0</v>
      </c>
    </row>
    <row r="34" spans="1:12" s="156" customFormat="1" ht="27.75" customHeight="1">
      <c r="A34" s="226" t="s">
        <v>273</v>
      </c>
      <c r="B34" s="95" t="s">
        <v>196</v>
      </c>
      <c r="C34" s="95" t="s">
        <v>30</v>
      </c>
      <c r="D34" s="95" t="s">
        <v>142</v>
      </c>
      <c r="E34" s="66" t="s">
        <v>72</v>
      </c>
      <c r="F34" s="92">
        <v>811</v>
      </c>
      <c r="G34" s="95"/>
      <c r="H34" s="66"/>
      <c r="I34" s="65"/>
      <c r="J34" s="94">
        <f aca="true" t="shared" si="1" ref="J34:L35">J35</f>
        <v>803.1000000000001</v>
      </c>
      <c r="K34" s="94">
        <f t="shared" si="1"/>
        <v>0</v>
      </c>
      <c r="L34" s="94">
        <f t="shared" si="1"/>
        <v>0</v>
      </c>
    </row>
    <row r="35" spans="1:12" s="156" customFormat="1" ht="79.5" customHeight="1">
      <c r="A35" s="339" t="s">
        <v>124</v>
      </c>
      <c r="B35" s="112" t="s">
        <v>196</v>
      </c>
      <c r="C35" s="112" t="s">
        <v>30</v>
      </c>
      <c r="D35" s="112" t="s">
        <v>142</v>
      </c>
      <c r="E35" s="119" t="s">
        <v>125</v>
      </c>
      <c r="F35" s="113">
        <v>811</v>
      </c>
      <c r="G35" s="112" t="s">
        <v>154</v>
      </c>
      <c r="H35" s="119" t="s">
        <v>146</v>
      </c>
      <c r="I35" s="115"/>
      <c r="J35" s="70">
        <f>J36+J37</f>
        <v>803.1000000000001</v>
      </c>
      <c r="K35" s="70">
        <f t="shared" si="1"/>
        <v>0</v>
      </c>
      <c r="L35" s="70">
        <f t="shared" si="1"/>
        <v>0</v>
      </c>
    </row>
    <row r="36" spans="1:12" s="156" customFormat="1" ht="37.5" customHeight="1">
      <c r="A36" s="18" t="s">
        <v>106</v>
      </c>
      <c r="B36" s="96" t="s">
        <v>196</v>
      </c>
      <c r="C36" s="96" t="s">
        <v>30</v>
      </c>
      <c r="D36" s="96" t="s">
        <v>142</v>
      </c>
      <c r="E36" s="58" t="s">
        <v>125</v>
      </c>
      <c r="F36" s="93">
        <v>811</v>
      </c>
      <c r="G36" s="96" t="s">
        <v>154</v>
      </c>
      <c r="H36" s="58" t="s">
        <v>146</v>
      </c>
      <c r="I36" s="28">
        <v>240</v>
      </c>
      <c r="J36" s="70">
        <f>'приложение 6'!J116</f>
        <v>663.3000000000001</v>
      </c>
      <c r="K36" s="70">
        <f>'приложение 6'!K116</f>
        <v>0</v>
      </c>
      <c r="L36" s="70">
        <f>'приложение 6'!L116</f>
        <v>0</v>
      </c>
    </row>
    <row r="37" spans="1:12" s="156" customFormat="1" ht="29.25" customHeight="1">
      <c r="A37" s="77" t="s">
        <v>107</v>
      </c>
      <c r="B37" s="96" t="s">
        <v>196</v>
      </c>
      <c r="C37" s="96" t="s">
        <v>30</v>
      </c>
      <c r="D37" s="96" t="s">
        <v>142</v>
      </c>
      <c r="E37" s="58" t="s">
        <v>125</v>
      </c>
      <c r="F37" s="93">
        <v>811</v>
      </c>
      <c r="G37" s="96" t="s">
        <v>154</v>
      </c>
      <c r="H37" s="58" t="s">
        <v>146</v>
      </c>
      <c r="I37" s="28">
        <v>850</v>
      </c>
      <c r="J37" s="70">
        <f>'приложение 6'!J117</f>
        <v>139.8</v>
      </c>
      <c r="K37" s="70">
        <f>'приложение 6'!K117</f>
        <v>0</v>
      </c>
      <c r="L37" s="70">
        <f>'приложение 6'!L117</f>
        <v>0</v>
      </c>
    </row>
    <row r="38" spans="1:12" s="188" customFormat="1" ht="54.75" customHeight="1">
      <c r="A38" s="226" t="s">
        <v>256</v>
      </c>
      <c r="B38" s="207" t="s">
        <v>196</v>
      </c>
      <c r="C38" s="207" t="s">
        <v>30</v>
      </c>
      <c r="D38" s="207" t="s">
        <v>154</v>
      </c>
      <c r="E38" s="207" t="s">
        <v>72</v>
      </c>
      <c r="F38" s="206">
        <v>811</v>
      </c>
      <c r="G38" s="207"/>
      <c r="H38" s="121"/>
      <c r="I38" s="115"/>
      <c r="J38" s="209">
        <f>J40+J41+J43+J45+J47</f>
        <v>1929.4</v>
      </c>
      <c r="K38" s="209">
        <f>K40+K41+K43+K45+K47</f>
        <v>1436</v>
      </c>
      <c r="L38" s="209">
        <f>L40+L41+L43+L45+L47</f>
        <v>1436</v>
      </c>
    </row>
    <row r="39" spans="1:12" s="188" customFormat="1" ht="24" customHeight="1">
      <c r="A39" s="324" t="s">
        <v>257</v>
      </c>
      <c r="B39" s="112" t="s">
        <v>196</v>
      </c>
      <c r="C39" s="112" t="s">
        <v>30</v>
      </c>
      <c r="D39" s="112" t="s">
        <v>154</v>
      </c>
      <c r="E39" s="112" t="s">
        <v>126</v>
      </c>
      <c r="F39" s="113">
        <v>811</v>
      </c>
      <c r="G39" s="112" t="s">
        <v>154</v>
      </c>
      <c r="H39" s="115">
        <v>3</v>
      </c>
      <c r="I39" s="115"/>
      <c r="J39" s="116">
        <f>J40</f>
        <v>8</v>
      </c>
      <c r="K39" s="116">
        <f>K40</f>
        <v>10</v>
      </c>
      <c r="L39" s="116">
        <f>L40</f>
        <v>10</v>
      </c>
    </row>
    <row r="40" spans="1:12" s="187" customFormat="1" ht="36.75" customHeight="1">
      <c r="A40" s="117" t="s">
        <v>106</v>
      </c>
      <c r="B40" s="96" t="s">
        <v>196</v>
      </c>
      <c r="C40" s="96" t="s">
        <v>30</v>
      </c>
      <c r="D40" s="96" t="s">
        <v>154</v>
      </c>
      <c r="E40" s="96" t="s">
        <v>126</v>
      </c>
      <c r="F40" s="93">
        <v>811</v>
      </c>
      <c r="G40" s="96" t="s">
        <v>154</v>
      </c>
      <c r="H40" s="28">
        <v>3</v>
      </c>
      <c r="I40" s="28">
        <v>240</v>
      </c>
      <c r="J40" s="70">
        <f>'приложение 6'!J129</f>
        <v>8</v>
      </c>
      <c r="K40" s="70">
        <f>'приложение 6'!K129</f>
        <v>10</v>
      </c>
      <c r="L40" s="70">
        <f>'приложение 6'!L129</f>
        <v>10</v>
      </c>
    </row>
    <row r="41" spans="1:12" s="188" customFormat="1" ht="31.5" customHeight="1">
      <c r="A41" s="122" t="s">
        <v>157</v>
      </c>
      <c r="B41" s="112" t="s">
        <v>196</v>
      </c>
      <c r="C41" s="112" t="s">
        <v>30</v>
      </c>
      <c r="D41" s="112" t="s">
        <v>154</v>
      </c>
      <c r="E41" s="112" t="s">
        <v>127</v>
      </c>
      <c r="F41" s="113">
        <v>811</v>
      </c>
      <c r="G41" s="112" t="s">
        <v>154</v>
      </c>
      <c r="H41" s="115">
        <v>3</v>
      </c>
      <c r="I41" s="115"/>
      <c r="J41" s="116">
        <f>J42</f>
        <v>67.7</v>
      </c>
      <c r="K41" s="116">
        <f>K42</f>
        <v>145</v>
      </c>
      <c r="L41" s="116">
        <f>L42</f>
        <v>145</v>
      </c>
    </row>
    <row r="42" spans="1:12" s="187" customFormat="1" ht="43.5" customHeight="1">
      <c r="A42" s="117" t="s">
        <v>106</v>
      </c>
      <c r="B42" s="96" t="s">
        <v>196</v>
      </c>
      <c r="C42" s="96" t="s">
        <v>30</v>
      </c>
      <c r="D42" s="96" t="s">
        <v>154</v>
      </c>
      <c r="E42" s="96" t="s">
        <v>127</v>
      </c>
      <c r="F42" s="93">
        <v>811</v>
      </c>
      <c r="G42" s="96" t="s">
        <v>154</v>
      </c>
      <c r="H42" s="28">
        <v>3</v>
      </c>
      <c r="I42" s="28">
        <v>240</v>
      </c>
      <c r="J42" s="70">
        <f>'приложение 6'!J132</f>
        <v>67.7</v>
      </c>
      <c r="K42" s="70">
        <f>'приложение 6'!K132</f>
        <v>145</v>
      </c>
      <c r="L42" s="70">
        <f>'приложение 6'!L132</f>
        <v>145</v>
      </c>
    </row>
    <row r="43" spans="1:12" s="188" customFormat="1" ht="36" customHeight="1">
      <c r="A43" s="120" t="s">
        <v>186</v>
      </c>
      <c r="B43" s="112" t="s">
        <v>196</v>
      </c>
      <c r="C43" s="112" t="s">
        <v>30</v>
      </c>
      <c r="D43" s="96" t="s">
        <v>154</v>
      </c>
      <c r="E43" s="112" t="s">
        <v>156</v>
      </c>
      <c r="F43" s="113">
        <v>811</v>
      </c>
      <c r="G43" s="112" t="s">
        <v>154</v>
      </c>
      <c r="H43" s="115">
        <v>3</v>
      </c>
      <c r="I43" s="121"/>
      <c r="J43" s="116">
        <f>J44</f>
        <v>1282</v>
      </c>
      <c r="K43" s="116">
        <f>K44</f>
        <v>1281</v>
      </c>
      <c r="L43" s="116">
        <f>L44</f>
        <v>1281</v>
      </c>
    </row>
    <row r="44" spans="1:12" s="187" customFormat="1" ht="37.5" customHeight="1">
      <c r="A44" s="117" t="s">
        <v>106</v>
      </c>
      <c r="B44" s="96" t="s">
        <v>196</v>
      </c>
      <c r="C44" s="96" t="s">
        <v>30</v>
      </c>
      <c r="D44" s="96" t="s">
        <v>154</v>
      </c>
      <c r="E44" s="96" t="s">
        <v>156</v>
      </c>
      <c r="F44" s="93">
        <v>811</v>
      </c>
      <c r="G44" s="96" t="s">
        <v>154</v>
      </c>
      <c r="H44" s="28">
        <v>3</v>
      </c>
      <c r="I44" s="28">
        <v>240</v>
      </c>
      <c r="J44" s="70">
        <f>'приложение 6'!J135</f>
        <v>1282</v>
      </c>
      <c r="K44" s="70">
        <f>'приложение 6'!K135</f>
        <v>1281</v>
      </c>
      <c r="L44" s="70">
        <f>'приложение 6'!L135</f>
        <v>1281</v>
      </c>
    </row>
    <row r="45" spans="1:12" s="188" customFormat="1" ht="62.25" customHeight="1">
      <c r="A45" s="261" t="s">
        <v>200</v>
      </c>
      <c r="B45" s="112" t="s">
        <v>196</v>
      </c>
      <c r="C45" s="326" t="s">
        <v>30</v>
      </c>
      <c r="D45" s="112" t="s">
        <v>154</v>
      </c>
      <c r="E45" s="326" t="s">
        <v>201</v>
      </c>
      <c r="F45" s="327">
        <v>811</v>
      </c>
      <c r="G45" s="326" t="s">
        <v>154</v>
      </c>
      <c r="H45" s="342">
        <v>3</v>
      </c>
      <c r="I45" s="342"/>
      <c r="J45" s="116">
        <f>J46</f>
        <v>171.7</v>
      </c>
      <c r="K45" s="116">
        <f>K46</f>
        <v>0</v>
      </c>
      <c r="L45" s="116">
        <f>L46</f>
        <v>0</v>
      </c>
    </row>
    <row r="46" spans="1:12" s="187" customFormat="1" ht="37.5" customHeight="1">
      <c r="A46" s="265" t="s">
        <v>106</v>
      </c>
      <c r="B46" s="96" t="s">
        <v>196</v>
      </c>
      <c r="C46" s="262" t="s">
        <v>30</v>
      </c>
      <c r="D46" s="96" t="s">
        <v>154</v>
      </c>
      <c r="E46" s="262" t="s">
        <v>201</v>
      </c>
      <c r="F46" s="263">
        <v>811</v>
      </c>
      <c r="G46" s="262" t="s">
        <v>154</v>
      </c>
      <c r="H46" s="264">
        <v>3</v>
      </c>
      <c r="I46" s="264">
        <v>240</v>
      </c>
      <c r="J46" s="70">
        <f>'приложение 6'!J138</f>
        <v>171.7</v>
      </c>
      <c r="K46" s="70">
        <f>'приложение 6'!K138</f>
        <v>0</v>
      </c>
      <c r="L46" s="70">
        <f>'приложение 6'!L138</f>
        <v>0</v>
      </c>
    </row>
    <row r="47" spans="1:12" s="188" customFormat="1" ht="37.5" customHeight="1">
      <c r="A47" s="118" t="s">
        <v>190</v>
      </c>
      <c r="B47" s="112" t="s">
        <v>196</v>
      </c>
      <c r="C47" s="112" t="s">
        <v>30</v>
      </c>
      <c r="D47" s="112" t="s">
        <v>154</v>
      </c>
      <c r="E47" s="119" t="s">
        <v>81</v>
      </c>
      <c r="F47" s="113">
        <v>811</v>
      </c>
      <c r="G47" s="112" t="s">
        <v>154</v>
      </c>
      <c r="H47" s="115">
        <v>3</v>
      </c>
      <c r="I47" s="115"/>
      <c r="J47" s="116">
        <f>J48</f>
        <v>400</v>
      </c>
      <c r="K47" s="116">
        <f>K48</f>
        <v>0</v>
      </c>
      <c r="L47" s="116">
        <f>L48</f>
        <v>0</v>
      </c>
    </row>
    <row r="48" spans="1:12" s="187" customFormat="1" ht="44.25" customHeight="1">
      <c r="A48" s="117" t="s">
        <v>106</v>
      </c>
      <c r="B48" s="96" t="s">
        <v>196</v>
      </c>
      <c r="C48" s="96" t="s">
        <v>30</v>
      </c>
      <c r="D48" s="96" t="s">
        <v>154</v>
      </c>
      <c r="E48" s="58" t="s">
        <v>81</v>
      </c>
      <c r="F48" s="93">
        <v>811</v>
      </c>
      <c r="G48" s="96" t="s">
        <v>154</v>
      </c>
      <c r="H48" s="28">
        <v>3</v>
      </c>
      <c r="I48" s="28">
        <v>240</v>
      </c>
      <c r="J48" s="70">
        <f>'приложение 6'!J141</f>
        <v>400</v>
      </c>
      <c r="K48" s="70">
        <f>'приложение 6'!K141</f>
        <v>0</v>
      </c>
      <c r="L48" s="70">
        <f>'приложение 6'!L141</f>
        <v>0</v>
      </c>
    </row>
    <row r="49" spans="1:12" s="188" customFormat="1" ht="51.75" customHeight="1">
      <c r="A49" s="205" t="s">
        <v>258</v>
      </c>
      <c r="B49" s="207" t="s">
        <v>196</v>
      </c>
      <c r="C49" s="207" t="s">
        <v>30</v>
      </c>
      <c r="D49" s="207" t="s">
        <v>151</v>
      </c>
      <c r="E49" s="207" t="s">
        <v>72</v>
      </c>
      <c r="F49" s="206">
        <v>811</v>
      </c>
      <c r="G49" s="207"/>
      <c r="H49" s="208"/>
      <c r="I49" s="121"/>
      <c r="J49" s="209">
        <f aca="true" t="shared" si="2" ref="J49:L50">J50</f>
        <v>3.4</v>
      </c>
      <c r="K49" s="209">
        <f t="shared" si="2"/>
        <v>0</v>
      </c>
      <c r="L49" s="209">
        <f t="shared" si="2"/>
        <v>0</v>
      </c>
    </row>
    <row r="50" spans="1:12" s="188" customFormat="1" ht="75" customHeight="1">
      <c r="A50" s="120" t="s">
        <v>128</v>
      </c>
      <c r="B50" s="112" t="s">
        <v>196</v>
      </c>
      <c r="C50" s="112" t="s">
        <v>30</v>
      </c>
      <c r="D50" s="112" t="s">
        <v>151</v>
      </c>
      <c r="E50" s="112" t="s">
        <v>129</v>
      </c>
      <c r="F50" s="113">
        <v>811</v>
      </c>
      <c r="G50" s="112" t="s">
        <v>158</v>
      </c>
      <c r="H50" s="119" t="s">
        <v>158</v>
      </c>
      <c r="I50" s="115"/>
      <c r="J50" s="116">
        <f t="shared" si="2"/>
        <v>3.4</v>
      </c>
      <c r="K50" s="116">
        <f t="shared" si="2"/>
        <v>0</v>
      </c>
      <c r="L50" s="116">
        <f t="shared" si="2"/>
        <v>0</v>
      </c>
    </row>
    <row r="51" spans="1:12" s="187" customFormat="1" ht="17.25" customHeight="1">
      <c r="A51" s="77" t="s">
        <v>23</v>
      </c>
      <c r="B51" s="96" t="s">
        <v>196</v>
      </c>
      <c r="C51" s="96" t="s">
        <v>30</v>
      </c>
      <c r="D51" s="96" t="s">
        <v>151</v>
      </c>
      <c r="E51" s="96" t="s">
        <v>129</v>
      </c>
      <c r="F51" s="93">
        <v>811</v>
      </c>
      <c r="G51" s="96" t="s">
        <v>158</v>
      </c>
      <c r="H51" s="58" t="s">
        <v>158</v>
      </c>
      <c r="I51" s="28">
        <v>540</v>
      </c>
      <c r="J51" s="70">
        <f>'приложение 6'!J154</f>
        <v>3.4</v>
      </c>
      <c r="K51" s="70">
        <f>'приложение 6'!K154</f>
        <v>0</v>
      </c>
      <c r="L51" s="70">
        <f>'приложение 6'!L154</f>
        <v>0</v>
      </c>
    </row>
    <row r="52" spans="1:12" s="188" customFormat="1" ht="33" customHeight="1">
      <c r="A52" s="205" t="s">
        <v>259</v>
      </c>
      <c r="B52" s="207" t="s">
        <v>196</v>
      </c>
      <c r="C52" s="207" t="s">
        <v>30</v>
      </c>
      <c r="D52" s="207" t="s">
        <v>158</v>
      </c>
      <c r="E52" s="207" t="s">
        <v>72</v>
      </c>
      <c r="F52" s="206">
        <v>811</v>
      </c>
      <c r="G52" s="207"/>
      <c r="H52" s="208"/>
      <c r="I52" s="121"/>
      <c r="J52" s="209">
        <f aca="true" t="shared" si="3" ref="J52:L53">J53</f>
        <v>0</v>
      </c>
      <c r="K52" s="209">
        <f t="shared" si="3"/>
        <v>0</v>
      </c>
      <c r="L52" s="209">
        <f t="shared" si="3"/>
        <v>60</v>
      </c>
    </row>
    <row r="53" spans="1:12" s="188" customFormat="1" ht="22.5" customHeight="1">
      <c r="A53" s="120" t="s">
        <v>161</v>
      </c>
      <c r="B53" s="112" t="s">
        <v>196</v>
      </c>
      <c r="C53" s="112" t="s">
        <v>30</v>
      </c>
      <c r="D53" s="112" t="s">
        <v>158</v>
      </c>
      <c r="E53" s="112" t="s">
        <v>250</v>
      </c>
      <c r="F53" s="113">
        <v>811</v>
      </c>
      <c r="G53" s="112" t="s">
        <v>152</v>
      </c>
      <c r="H53" s="119" t="s">
        <v>141</v>
      </c>
      <c r="I53" s="115"/>
      <c r="J53" s="116">
        <f t="shared" si="3"/>
        <v>0</v>
      </c>
      <c r="K53" s="116">
        <f t="shared" si="3"/>
        <v>0</v>
      </c>
      <c r="L53" s="116">
        <f t="shared" si="3"/>
        <v>60</v>
      </c>
    </row>
    <row r="54" spans="1:12" s="187" customFormat="1" ht="43.5" customHeight="1">
      <c r="A54" s="265" t="s">
        <v>106</v>
      </c>
      <c r="B54" s="96" t="s">
        <v>196</v>
      </c>
      <c r="C54" s="96" t="s">
        <v>30</v>
      </c>
      <c r="D54" s="96" t="s">
        <v>158</v>
      </c>
      <c r="E54" s="96" t="s">
        <v>250</v>
      </c>
      <c r="F54" s="93">
        <v>811</v>
      </c>
      <c r="G54" s="96" t="s">
        <v>152</v>
      </c>
      <c r="H54" s="58" t="s">
        <v>141</v>
      </c>
      <c r="I54" s="28">
        <v>240</v>
      </c>
      <c r="J54" s="70">
        <f>'приложение 6'!J172</f>
        <v>0</v>
      </c>
      <c r="K54" s="70">
        <f>'приложение 6'!K172</f>
        <v>0</v>
      </c>
      <c r="L54" s="70">
        <f>'приложение 6'!L172</f>
        <v>60</v>
      </c>
    </row>
    <row r="55" spans="1:12" s="184" customFormat="1" ht="55.5" customHeight="1">
      <c r="A55" s="205" t="s">
        <v>281</v>
      </c>
      <c r="B55" s="95" t="s">
        <v>196</v>
      </c>
      <c r="C55" s="95" t="s">
        <v>30</v>
      </c>
      <c r="D55" s="95" t="s">
        <v>163</v>
      </c>
      <c r="E55" s="66" t="s">
        <v>72</v>
      </c>
      <c r="F55" s="92">
        <v>811</v>
      </c>
      <c r="G55" s="95" t="s">
        <v>154</v>
      </c>
      <c r="H55" s="66" t="s">
        <v>146</v>
      </c>
      <c r="I55" s="65"/>
      <c r="J55" s="94">
        <f aca="true" t="shared" si="4" ref="J55:L56">J56</f>
        <v>83</v>
      </c>
      <c r="K55" s="94">
        <f t="shared" si="4"/>
        <v>0</v>
      </c>
      <c r="L55" s="94">
        <f t="shared" si="4"/>
        <v>0</v>
      </c>
    </row>
    <row r="56" spans="1:12" s="184" customFormat="1" ht="52.5" customHeight="1">
      <c r="A56" s="111" t="s">
        <v>282</v>
      </c>
      <c r="B56" s="112" t="s">
        <v>196</v>
      </c>
      <c r="C56" s="112" t="s">
        <v>30</v>
      </c>
      <c r="D56" s="112" t="s">
        <v>163</v>
      </c>
      <c r="E56" s="119" t="s">
        <v>283</v>
      </c>
      <c r="F56" s="113">
        <v>811</v>
      </c>
      <c r="G56" s="112" t="s">
        <v>154</v>
      </c>
      <c r="H56" s="119" t="s">
        <v>146</v>
      </c>
      <c r="I56" s="115"/>
      <c r="J56" s="116">
        <f t="shared" si="4"/>
        <v>83</v>
      </c>
      <c r="K56" s="116">
        <f t="shared" si="4"/>
        <v>0</v>
      </c>
      <c r="L56" s="116">
        <f t="shared" si="4"/>
        <v>0</v>
      </c>
    </row>
    <row r="57" spans="1:12" s="184" customFormat="1" ht="43.5" customHeight="1">
      <c r="A57" s="77" t="s">
        <v>106</v>
      </c>
      <c r="B57" s="96" t="s">
        <v>196</v>
      </c>
      <c r="C57" s="96" t="s">
        <v>30</v>
      </c>
      <c r="D57" s="96" t="s">
        <v>163</v>
      </c>
      <c r="E57" s="58" t="s">
        <v>283</v>
      </c>
      <c r="F57" s="93">
        <v>811</v>
      </c>
      <c r="G57" s="96" t="s">
        <v>154</v>
      </c>
      <c r="H57" s="58" t="s">
        <v>146</v>
      </c>
      <c r="I57" s="28">
        <v>240</v>
      </c>
      <c r="J57" s="70">
        <f>'приложение 6'!J123</f>
        <v>83</v>
      </c>
      <c r="K57" s="70">
        <f>'приложение 6'!K146</f>
        <v>0</v>
      </c>
      <c r="L57" s="70">
        <f>'приложение 6'!L146</f>
        <v>0</v>
      </c>
    </row>
    <row r="58" spans="1:12" s="185" customFormat="1" ht="18">
      <c r="A58" s="123" t="s">
        <v>15</v>
      </c>
      <c r="B58" s="124"/>
      <c r="C58" s="124"/>
      <c r="D58" s="124"/>
      <c r="E58" s="95"/>
      <c r="F58" s="92"/>
      <c r="G58" s="92"/>
      <c r="H58" s="93"/>
      <c r="I58" s="93"/>
      <c r="J58" s="94">
        <f>J19+J24+J27+J34+J38+J49+J52+J55</f>
        <v>5156.6</v>
      </c>
      <c r="K58" s="94">
        <f>K19+K24+K27+K34+K38+K49+K52</f>
        <v>1846</v>
      </c>
      <c r="L58" s="94">
        <f>L19+L24+L27+L34+L38+L49+L52</f>
        <v>1691.6</v>
      </c>
    </row>
    <row r="59" spans="1:12" ht="21" customHeight="1">
      <c r="A59" s="125"/>
      <c r="B59" s="126"/>
      <c r="C59" s="126"/>
      <c r="D59" s="126"/>
      <c r="E59" s="127"/>
      <c r="F59" s="127"/>
      <c r="G59" s="127"/>
      <c r="H59" s="128"/>
      <c r="I59" s="128"/>
      <c r="J59" s="129"/>
      <c r="L59" s="349" t="s">
        <v>263</v>
      </c>
    </row>
    <row r="60" spans="2:10" ht="18">
      <c r="B60" s="130"/>
      <c r="C60" s="130"/>
      <c r="D60" s="130"/>
      <c r="J60" s="131"/>
    </row>
  </sheetData>
  <sheetProtection/>
  <mergeCells count="13">
    <mergeCell ref="B17:E17"/>
    <mergeCell ref="J14:K14"/>
    <mergeCell ref="A11:K11"/>
    <mergeCell ref="A13:K13"/>
    <mergeCell ref="J15:L15"/>
    <mergeCell ref="A12:L12"/>
    <mergeCell ref="I7:L7"/>
    <mergeCell ref="A15:A16"/>
    <mergeCell ref="B15:E16"/>
    <mergeCell ref="F15:F16"/>
    <mergeCell ref="G15:G16"/>
    <mergeCell ref="H15:H16"/>
    <mergeCell ref="I15:I16"/>
  </mergeCells>
  <printOptions/>
  <pageMargins left="0.7480314960629921" right="0.2362204724409449" top="0.5118110236220472" bottom="0.5118110236220472" header="0.5118110236220472" footer="0.5118110236220472"/>
  <pageSetup fitToHeight="0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BreakPreview" zoomScaleSheetLayoutView="100" zoomScalePageLayoutView="0" workbookViewId="0" topLeftCell="A19">
      <selection activeCell="B2" sqref="B2"/>
    </sheetView>
  </sheetViews>
  <sheetFormatPr defaultColWidth="9.140625" defaultRowHeight="12.75"/>
  <cols>
    <col min="1" max="1" width="59.28125" style="36" customWidth="1"/>
    <col min="2" max="2" width="46.7109375" style="36" customWidth="1"/>
    <col min="3" max="16384" width="9.140625" style="36" customWidth="1"/>
  </cols>
  <sheetData>
    <row r="1" spans="2:3" ht="15">
      <c r="B1" s="347" t="s">
        <v>204</v>
      </c>
      <c r="C1" s="348"/>
    </row>
    <row r="2" spans="2:3" ht="15">
      <c r="B2" s="347" t="s">
        <v>261</v>
      </c>
      <c r="C2" s="348"/>
    </row>
    <row r="3" spans="2:3" ht="15">
      <c r="B3" s="347" t="s">
        <v>280</v>
      </c>
      <c r="C3" s="348"/>
    </row>
    <row r="5" spans="2:5" ht="15">
      <c r="B5" s="374" t="s">
        <v>278</v>
      </c>
      <c r="C5" s="374"/>
      <c r="D5" s="291"/>
      <c r="E5" s="20"/>
    </row>
    <row r="6" spans="2:5" ht="13.5" customHeight="1">
      <c r="B6" s="295" t="s">
        <v>225</v>
      </c>
      <c r="C6" s="295"/>
      <c r="D6" s="291"/>
      <c r="E6" s="296"/>
    </row>
    <row r="7" spans="2:5" ht="25.5" customHeight="1">
      <c r="B7" s="375" t="s">
        <v>226</v>
      </c>
      <c r="C7" s="375"/>
      <c r="D7" s="375"/>
      <c r="E7" s="272"/>
    </row>
    <row r="8" spans="2:4" ht="15">
      <c r="B8" s="374" t="s">
        <v>241</v>
      </c>
      <c r="C8" s="374"/>
      <c r="D8" s="291"/>
    </row>
    <row r="10" spans="1:7" ht="15">
      <c r="A10" s="33"/>
      <c r="B10" s="137"/>
      <c r="C10" s="34"/>
      <c r="D10" s="34"/>
      <c r="E10" s="35"/>
      <c r="F10" s="35"/>
      <c r="G10" s="35"/>
    </row>
    <row r="11" spans="1:7" ht="57" customHeight="1">
      <c r="A11" s="436" t="s">
        <v>236</v>
      </c>
      <c r="B11" s="437"/>
      <c r="C11" s="34"/>
      <c r="D11" s="34"/>
      <c r="E11" s="35"/>
      <c r="F11" s="35"/>
      <c r="G11" s="35"/>
    </row>
    <row r="12" spans="1:7" ht="15">
      <c r="A12" s="33"/>
      <c r="B12" s="37" t="s">
        <v>88</v>
      </c>
      <c r="C12" s="34"/>
      <c r="D12" s="34"/>
      <c r="E12" s="35"/>
      <c r="F12" s="35"/>
      <c r="G12" s="35"/>
    </row>
    <row r="13" spans="1:2" ht="15">
      <c r="A13" s="38" t="s">
        <v>89</v>
      </c>
      <c r="B13" s="38" t="s">
        <v>90</v>
      </c>
    </row>
    <row r="14" spans="1:2" ht="15">
      <c r="A14" s="38">
        <v>1</v>
      </c>
      <c r="B14" s="38">
        <v>2</v>
      </c>
    </row>
    <row r="15" spans="1:2" ht="53.25" customHeight="1">
      <c r="A15" s="39" t="s">
        <v>91</v>
      </c>
      <c r="B15" s="40">
        <f>'приложение 6'!J49</f>
        <v>80.8</v>
      </c>
    </row>
    <row r="16" spans="1:2" ht="135.75" customHeight="1">
      <c r="A16" s="39" t="s">
        <v>175</v>
      </c>
      <c r="B16" s="40">
        <f>'приложение 6'!J51</f>
        <v>51.9</v>
      </c>
    </row>
    <row r="17" spans="1:2" ht="37.5" customHeight="1">
      <c r="A17" s="39" t="s">
        <v>42</v>
      </c>
      <c r="B17" s="40">
        <f>'приложение 6'!J57</f>
        <v>29.400000000000002</v>
      </c>
    </row>
    <row r="18" spans="1:2" ht="96" customHeight="1">
      <c r="A18" s="39" t="s">
        <v>27</v>
      </c>
      <c r="B18" s="40">
        <f>'приложение 6'!J53</f>
        <v>112</v>
      </c>
    </row>
    <row r="19" spans="1:2" ht="85.5" customHeight="1">
      <c r="A19" s="69" t="s">
        <v>176</v>
      </c>
      <c r="B19" s="40">
        <f>'приложение 6'!J73</f>
        <v>285.7</v>
      </c>
    </row>
    <row r="20" spans="1:2" ht="108" customHeight="1">
      <c r="A20" s="39" t="s">
        <v>41</v>
      </c>
      <c r="B20" s="40">
        <f>'приложение 6'!J71</f>
        <v>46.6</v>
      </c>
    </row>
    <row r="21" spans="1:2" ht="87.75" customHeight="1">
      <c r="A21" s="39" t="s">
        <v>44</v>
      </c>
      <c r="B21" s="40">
        <f>'приложение 6'!J154</f>
        <v>3.4</v>
      </c>
    </row>
    <row r="22" spans="1:2" ht="79.5" customHeight="1">
      <c r="A22" s="39" t="s">
        <v>170</v>
      </c>
      <c r="B22" s="40">
        <f>'приложение 6'!J75</f>
        <v>0.4</v>
      </c>
    </row>
    <row r="23" spans="1:2" ht="15">
      <c r="A23" s="38" t="s">
        <v>52</v>
      </c>
      <c r="B23" s="41">
        <f>SUM(B15:B22)</f>
        <v>610.1999999999999</v>
      </c>
    </row>
    <row r="24" ht="15">
      <c r="B24" s="67" t="s">
        <v>263</v>
      </c>
    </row>
  </sheetData>
  <sheetProtection/>
  <mergeCells count="4">
    <mergeCell ref="A11:B11"/>
    <mergeCell ref="B5:C5"/>
    <mergeCell ref="B7:D7"/>
    <mergeCell ref="B8:C8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8"/>
  <sheetViews>
    <sheetView view="pageBreakPreview" zoomScaleSheetLayoutView="100" zoomScalePageLayoutView="0" workbookViewId="0" topLeftCell="A25">
      <selection activeCell="B53" sqref="B53"/>
    </sheetView>
  </sheetViews>
  <sheetFormatPr defaultColWidth="9.140625" defaultRowHeight="12.75"/>
  <cols>
    <col min="1" max="1" width="54.140625" style="36" customWidth="1"/>
    <col min="2" max="2" width="44.8515625" style="160" customWidth="1"/>
    <col min="3" max="16384" width="9.140625" style="36" customWidth="1"/>
  </cols>
  <sheetData>
    <row r="1" spans="2:4" ht="18">
      <c r="B1" s="347" t="s">
        <v>205</v>
      </c>
      <c r="C1" s="348"/>
      <c r="D1" s="2"/>
    </row>
    <row r="2" spans="2:4" ht="18">
      <c r="B2" s="347" t="s">
        <v>261</v>
      </c>
      <c r="C2" s="348"/>
      <c r="D2" s="2"/>
    </row>
    <row r="3" spans="2:4" ht="18">
      <c r="B3" s="347" t="s">
        <v>280</v>
      </c>
      <c r="C3" s="348"/>
      <c r="D3" s="2"/>
    </row>
    <row r="5" spans="2:5" ht="15">
      <c r="B5" s="374" t="s">
        <v>269</v>
      </c>
      <c r="C5" s="374"/>
      <c r="D5" s="291"/>
      <c r="E5" s="20"/>
    </row>
    <row r="6" spans="2:5" ht="17.25" customHeight="1">
      <c r="B6" s="295" t="s">
        <v>225</v>
      </c>
      <c r="C6" s="295"/>
      <c r="D6" s="291"/>
      <c r="E6" s="296"/>
    </row>
    <row r="7" spans="2:5" ht="29.25" customHeight="1">
      <c r="B7" s="375" t="s">
        <v>226</v>
      </c>
      <c r="C7" s="375"/>
      <c r="D7" s="375"/>
      <c r="E7" s="272"/>
    </row>
    <row r="8" spans="2:4" ht="15">
      <c r="B8" s="374" t="s">
        <v>260</v>
      </c>
      <c r="C8" s="374"/>
      <c r="D8" s="291"/>
    </row>
    <row r="9" spans="2:4" s="32" customFormat="1" ht="15">
      <c r="B9" s="19"/>
      <c r="C9" s="19"/>
      <c r="D9" s="73"/>
    </row>
    <row r="10" spans="1:7" ht="67.5" customHeight="1">
      <c r="A10" s="436" t="s">
        <v>237</v>
      </c>
      <c r="B10" s="437"/>
      <c r="C10" s="34"/>
      <c r="D10" s="34"/>
      <c r="E10" s="35"/>
      <c r="F10" s="35"/>
      <c r="G10" s="35"/>
    </row>
    <row r="11" spans="1:7" ht="15">
      <c r="A11" s="33"/>
      <c r="B11" s="166" t="s">
        <v>88</v>
      </c>
      <c r="C11" s="34"/>
      <c r="D11" s="34"/>
      <c r="E11" s="35"/>
      <c r="F11" s="35"/>
      <c r="G11" s="35"/>
    </row>
    <row r="12" spans="1:2" ht="15">
      <c r="A12" s="38" t="s">
        <v>89</v>
      </c>
      <c r="B12" s="167" t="s">
        <v>90</v>
      </c>
    </row>
    <row r="13" spans="1:2" ht="15">
      <c r="A13" s="38">
        <v>1</v>
      </c>
      <c r="B13" s="167">
        <v>2</v>
      </c>
    </row>
    <row r="14" spans="1:2" ht="15">
      <c r="A14" s="352" t="s">
        <v>272</v>
      </c>
      <c r="B14" s="353">
        <f>B15+B16+B17</f>
        <v>297.1</v>
      </c>
    </row>
    <row r="15" spans="1:2" ht="173.25">
      <c r="A15" s="39" t="s">
        <v>208</v>
      </c>
      <c r="B15" s="351">
        <v>121.7</v>
      </c>
    </row>
    <row r="16" spans="1:2" ht="94.5">
      <c r="A16" s="69" t="s">
        <v>209</v>
      </c>
      <c r="B16" s="351">
        <v>118.6</v>
      </c>
    </row>
    <row r="17" spans="1:2" ht="47.25">
      <c r="A17" s="147" t="s">
        <v>131</v>
      </c>
      <c r="B17" s="351">
        <f>56.7+0.1</f>
        <v>56.800000000000004</v>
      </c>
    </row>
    <row r="18" spans="1:2" ht="15.75">
      <c r="A18" s="438" t="s">
        <v>35</v>
      </c>
      <c r="B18" s="439"/>
    </row>
    <row r="19" spans="1:2" ht="100.5" customHeight="1">
      <c r="A19" s="269" t="s">
        <v>79</v>
      </c>
      <c r="B19" s="273">
        <f>'приложение 2'!C37</f>
        <v>1967.6</v>
      </c>
    </row>
    <row r="20" spans="1:2" ht="21.75" customHeight="1">
      <c r="A20" s="268" t="s">
        <v>36</v>
      </c>
      <c r="B20" s="274">
        <f>B19</f>
        <v>1967.6</v>
      </c>
    </row>
    <row r="21" spans="1:2" ht="21.75" customHeight="1">
      <c r="A21" s="438" t="s">
        <v>207</v>
      </c>
      <c r="B21" s="439"/>
    </row>
    <row r="22" spans="1:2" ht="99" customHeight="1">
      <c r="A22" s="266" t="s">
        <v>79</v>
      </c>
      <c r="B22" s="267">
        <f>B24+B25+B26+B27</f>
        <v>2264.7</v>
      </c>
    </row>
    <row r="23" spans="1:2" ht="15.75">
      <c r="A23" s="39" t="s">
        <v>92</v>
      </c>
      <c r="B23" s="168"/>
    </row>
    <row r="24" spans="1:2" ht="186.75" customHeight="1">
      <c r="A24" s="39" t="s">
        <v>208</v>
      </c>
      <c r="B24" s="70">
        <f>633.8+B15-83</f>
        <v>672.5</v>
      </c>
    </row>
    <row r="25" spans="1:2" s="329" customFormat="1" ht="110.25" customHeight="1">
      <c r="A25" s="69" t="s">
        <v>209</v>
      </c>
      <c r="B25" s="70">
        <f>0+B16+767.5</f>
        <v>886.1</v>
      </c>
    </row>
    <row r="26" spans="1:2" ht="51" customHeight="1">
      <c r="A26" s="147" t="s">
        <v>131</v>
      </c>
      <c r="B26" s="70">
        <f>566.3+B17</f>
        <v>623.0999999999999</v>
      </c>
    </row>
    <row r="27" spans="1:2" ht="51" customHeight="1">
      <c r="A27" s="147" t="s">
        <v>279</v>
      </c>
      <c r="B27" s="70">
        <v>83</v>
      </c>
    </row>
    <row r="28" ht="15">
      <c r="B28" s="169" t="s">
        <v>263</v>
      </c>
    </row>
  </sheetData>
  <sheetProtection/>
  <mergeCells count="6">
    <mergeCell ref="B8:C8"/>
    <mergeCell ref="A21:B21"/>
    <mergeCell ref="A10:B10"/>
    <mergeCell ref="A18:B18"/>
    <mergeCell ref="B5:C5"/>
    <mergeCell ref="B7:D7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45.8515625" style="60" customWidth="1"/>
    <col min="2" max="2" width="32.28125" style="60" customWidth="1"/>
    <col min="3" max="3" width="15.421875" style="60" customWidth="1"/>
    <col min="4" max="16384" width="9.140625" style="60" customWidth="1"/>
  </cols>
  <sheetData>
    <row r="1" ht="18.75">
      <c r="B1" s="347" t="s">
        <v>205</v>
      </c>
    </row>
    <row r="2" ht="18.75">
      <c r="B2" s="347" t="s">
        <v>261</v>
      </c>
    </row>
    <row r="3" ht="18.75">
      <c r="B3" s="347" t="s">
        <v>275</v>
      </c>
    </row>
    <row r="5" spans="2:5" ht="18.75">
      <c r="B5" s="374" t="s">
        <v>270</v>
      </c>
      <c r="C5" s="374"/>
      <c r="D5" s="291"/>
      <c r="E5" s="20"/>
    </row>
    <row r="6" spans="2:5" ht="18.75">
      <c r="B6" s="297" t="s">
        <v>225</v>
      </c>
      <c r="C6" s="297"/>
      <c r="D6" s="291"/>
      <c r="E6" s="296"/>
    </row>
    <row r="7" spans="2:5" ht="29.25" customHeight="1">
      <c r="B7" s="375" t="s">
        <v>226</v>
      </c>
      <c r="C7" s="375"/>
      <c r="D7" s="375"/>
      <c r="E7" s="272"/>
    </row>
    <row r="8" spans="2:4" ht="14.25" customHeight="1">
      <c r="B8" s="374" t="s">
        <v>241</v>
      </c>
      <c r="C8" s="374"/>
      <c r="D8" s="291"/>
    </row>
    <row r="9" spans="1:4" ht="15.75" customHeight="1">
      <c r="A9" s="59"/>
      <c r="B9" s="19"/>
      <c r="C9" s="19"/>
      <c r="D9" s="73"/>
    </row>
    <row r="10" spans="1:3" ht="68.25" customHeight="1">
      <c r="A10" s="443" t="s">
        <v>242</v>
      </c>
      <c r="B10" s="444"/>
      <c r="C10" s="444"/>
    </row>
    <row r="11" ht="14.25" customHeight="1">
      <c r="C11" s="1" t="s">
        <v>16</v>
      </c>
    </row>
    <row r="12" spans="1:3" ht="31.5">
      <c r="A12" s="61" t="s">
        <v>32</v>
      </c>
      <c r="B12" s="61" t="s">
        <v>33</v>
      </c>
      <c r="C12" s="61" t="s">
        <v>34</v>
      </c>
    </row>
    <row r="13" spans="1:3" ht="18.75">
      <c r="A13" s="61">
        <v>1</v>
      </c>
      <c r="B13" s="61">
        <v>2</v>
      </c>
      <c r="C13" s="61">
        <v>3</v>
      </c>
    </row>
    <row r="14" spans="1:3" ht="18.75">
      <c r="A14" s="350" t="s">
        <v>271</v>
      </c>
      <c r="B14" s="61"/>
      <c r="C14" s="61">
        <f>56.7+0.1</f>
        <v>56.800000000000004</v>
      </c>
    </row>
    <row r="15" spans="1:3" ht="22.5" customHeight="1">
      <c r="A15" s="445" t="s">
        <v>35</v>
      </c>
      <c r="B15" s="446"/>
      <c r="C15" s="447"/>
    </row>
    <row r="16" spans="1:4" ht="109.5" customHeight="1">
      <c r="A16" s="255" t="s">
        <v>79</v>
      </c>
      <c r="B16" s="256" t="s">
        <v>182</v>
      </c>
      <c r="C16" s="257">
        <v>566.3</v>
      </c>
      <c r="D16" s="62"/>
    </row>
    <row r="17" spans="1:3" ht="19.5" customHeight="1">
      <c r="A17" s="93" t="s">
        <v>36</v>
      </c>
      <c r="B17" s="93"/>
      <c r="C17" s="257">
        <f>C16</f>
        <v>566.3</v>
      </c>
    </row>
    <row r="18" spans="1:3" ht="18.75">
      <c r="A18" s="440" t="s">
        <v>37</v>
      </c>
      <c r="B18" s="441"/>
      <c r="C18" s="442"/>
    </row>
    <row r="19" spans="1:3" ht="83.25" customHeight="1">
      <c r="A19" s="69" t="s">
        <v>131</v>
      </c>
      <c r="B19" s="258" t="s">
        <v>243</v>
      </c>
      <c r="C19" s="257">
        <f>C16+C14</f>
        <v>623.0999999999999</v>
      </c>
    </row>
    <row r="20" spans="1:3" ht="26.25" customHeight="1">
      <c r="A20" s="92" t="s">
        <v>38</v>
      </c>
      <c r="B20" s="92"/>
      <c r="C20" s="259">
        <f>C19</f>
        <v>623.0999999999999</v>
      </c>
    </row>
    <row r="21" ht="16.5" customHeight="1" hidden="1">
      <c r="C21" s="63"/>
    </row>
    <row r="22" ht="18.75">
      <c r="C22" s="63" t="s">
        <v>263</v>
      </c>
    </row>
  </sheetData>
  <sheetProtection/>
  <mergeCells count="6">
    <mergeCell ref="B8:C8"/>
    <mergeCell ref="A18:C18"/>
    <mergeCell ref="A10:C10"/>
    <mergeCell ref="A15:C15"/>
    <mergeCell ref="B5:C5"/>
    <mergeCell ref="B7:D7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2021-07-06T07:44:53Z</cp:lastPrinted>
  <dcterms:created xsi:type="dcterms:W3CDTF">1996-10-08T23:32:33Z</dcterms:created>
  <dcterms:modified xsi:type="dcterms:W3CDTF">2021-07-06T07:45:05Z</dcterms:modified>
  <cp:category/>
  <cp:version/>
  <cp:contentType/>
  <cp:contentStatus/>
</cp:coreProperties>
</file>