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7620" firstSheet="3" activeTab="8"/>
  </bookViews>
  <sheets>
    <sheet name="Источники (1)" sheetId="1" r:id="rId1"/>
    <sheet name="Источники (2)" sheetId="2" state="hidden" r:id="rId2"/>
    <sheet name="Доходы (2)" sheetId="3" r:id="rId3"/>
    <sheet name="Расходы (3)" sheetId="4" r:id="rId4"/>
    <sheet name="Расходы (4)" sheetId="5" r:id="rId5"/>
    <sheet name="Расходы (5)" sheetId="6" r:id="rId6"/>
    <sheet name="Расходы (6)" sheetId="7" r:id="rId7"/>
    <sheet name="Расходы (7)" sheetId="8" r:id="rId8"/>
    <sheet name="Расходы (9)" sheetId="9" r:id="rId9"/>
  </sheets>
  <externalReferences>
    <externalReference r:id="rId12"/>
  </externalReferences>
  <definedNames>
    <definedName name="_xlnm.Print_Titles" localSheetId="3">'Расходы (3)'!$10:$11</definedName>
    <definedName name="_xlnm.Print_Titles" localSheetId="4">'Расходы (4)'!$7:$9</definedName>
    <definedName name="_xlnm.Print_Titles" localSheetId="5">'Расходы (5)'!$11:$13</definedName>
    <definedName name="_xlnm.Print_Area" localSheetId="2">'Доходы (2)'!$A$1:$F$62</definedName>
    <definedName name="_xlnm.Print_Area" localSheetId="0">'Источники (1)'!$A$1:$E$18</definedName>
    <definedName name="_xlnm.Print_Area" localSheetId="1">'Источники (2)'!$A$1:$E$17</definedName>
    <definedName name="_xlnm.Print_Area" localSheetId="3">'Расходы (3)'!$A$1:$G$43</definedName>
    <definedName name="_xlnm.Print_Area" localSheetId="4">'Расходы (4)'!$A$1:$K$178</definedName>
    <definedName name="_xlnm.Print_Area" localSheetId="5">'Расходы (5)'!$A$1:$K$57</definedName>
    <definedName name="_xlnm.Print_Area" localSheetId="6">'Расходы (6)'!$A$1:$C$25</definedName>
    <definedName name="_xlnm.Print_Area" localSheetId="7">'Расходы (7)'!$A$1:$C$20</definedName>
    <definedName name="_xlnm.Print_Area" localSheetId="8">'Расходы (9)'!$A$1:$D$19</definedName>
  </definedNames>
  <calcPr fullCalcOnLoad="1"/>
</workbook>
</file>

<file path=xl/sharedStrings.xml><?xml version="1.0" encoding="utf-8"?>
<sst xmlns="http://schemas.openxmlformats.org/spreadsheetml/2006/main" count="1389" uniqueCount="336">
  <si>
    <t>01  05  02  01  10  0000  610</t>
  </si>
  <si>
    <t>Уменьшение прочих остатков денежных средств  бюджетов сельских поселений</t>
  </si>
  <si>
    <t>01  05  00  00  00  0000  000</t>
  </si>
  <si>
    <t>Изменение остатков средств на счетах по учету  средств бюджета</t>
  </si>
  <si>
    <t>(тыс. руб.)</t>
  </si>
  <si>
    <t xml:space="preserve">Утвержено </t>
  </si>
  <si>
    <t>решением Совета поселения</t>
  </si>
  <si>
    <t>(приложение 1)</t>
  </si>
  <si>
    <t>Наименование кода группы, подгруппы, статьи, подстатьи, элемента, вида источников финансирования дефицита бюджета, кода класификации операции сектора государственного управления, относящихся к источникам финансирования дефицитов бюджетов РФ</t>
  </si>
  <si>
    <t>Исполнено</t>
  </si>
  <si>
    <t xml:space="preserve">Утверждено </t>
  </si>
  <si>
    <t>Код бюджетной класификации</t>
  </si>
  <si>
    <t>Администратор источника финансирования</t>
  </si>
  <si>
    <t xml:space="preserve">Источника финансирования </t>
  </si>
  <si>
    <t>Администрация Шольского сельского поселения</t>
  </si>
  <si>
    <t>01  05  02  01  10  0000  510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</si>
  <si>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</si>
  <si>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 на выполнение передаваемых полномочий субъектов Российской Федерации</t>
  </si>
  <si>
    <t>2 02 03024 10 0000 151</t>
  </si>
  <si>
    <t>Субвенции бюджетам сельских поселений на осуществление     первичного воинского учета на территориях, где отсутствуют военные  комиссариаты</t>
  </si>
  <si>
    <t>2 02 03015 10 0000 151</t>
  </si>
  <si>
    <t>Дотации бюджетам сельских поселений на поддержку мер по обеспечению сбалансированности бюджетов</t>
  </si>
  <si>
    <t>БЕЗВОЗМЕЗДНЫЕ ПОСТУПЛЕНИЯ</t>
  </si>
  <si>
    <t>2 00 00000 00 0000 000</t>
  </si>
  <si>
    <t>Прочие неналоговые доходы бюджетов сельских поселений</t>
  </si>
  <si>
    <t>1 17 05050 10 0000 180</t>
  </si>
  <si>
    <t>ПРОЧИЕ НЕНАЛОГОВЫЕ ДОХОДЫ</t>
  </si>
  <si>
    <t>Прочие доходы от компенсации затрат бюджетов сельских поселений</t>
  </si>
  <si>
    <t>1 13 02995 10 0000 130</t>
  </si>
  <si>
    <t>ДОХОДЫ ОТ ОКАЗАНИЯ ПЛАТНЫХ УСЛУГ (РАБОТ) И КОМПЕНСАЦИИ ЗАТРАТ ГОСУДАРСТВА</t>
  </si>
  <si>
    <t>1 13 00000 00 0000 000</t>
  </si>
  <si>
    <t>Доходы от сдачи в аренду имущества, составляющего казну сельских поселений (за исключением земельных участков)</t>
  </si>
  <si>
    <t>1 11  05075 10 0000 120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</si>
  <si>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</si>
  <si>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</si>
  <si>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</si>
  <si>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1 08 04020 01 0000 110</t>
  </si>
  <si>
    <t>ГОСУДАРСТВЕННАЯ ПОШЛИНА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</si>
  <si>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</si>
  <si>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</si>
  <si>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</si>
  <si>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</si>
  <si>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</t>
  </si>
  <si>
    <t>1 06 06000 00 0000 110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</si>
  <si>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</si>
  <si>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1 06 01030 10 0000 110</t>
  </si>
  <si>
    <t>НАЛОГИ НА ИМУЩЕСТВО</t>
  </si>
  <si>
    <t>Единый сельскохозяйственный налог</t>
  </si>
  <si>
    <t>1 05 03010 01 3000 110</t>
  </si>
  <si>
    <t>НАЛОГИ НА СОВОКУПНЫЙ ДОХОД</t>
  </si>
  <si>
    <t>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</si>
  <si>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</si>
  <si>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</si>
  <si>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автомобильный бензин,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</si>
  <si>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</si>
  <si>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</si>
  <si>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</si>
  <si>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дизельное топливо, 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</si>
  <si>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1 03 02230 01 0000 110</t>
  </si>
  <si>
    <t>Акцизы по подакцизным товарам (продукции), производимые на территории Российской Федерации</t>
  </si>
  <si>
    <t>1 03 02000 00 0000 110</t>
  </si>
  <si>
    <t>НАЛОГИ НА ТОВАРЫ (РАБОТЫ, УСЛУГИ), РЕАЛИЗУЕМЫЕ НА ТЕРРИТОРИИ РОССИЙСКОЙ ФЕДЕРАЦИИ</t>
  </si>
  <si>
    <t>1 03 00000 00 0000 000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</si>
  <si>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 К РФ</t>
  </si>
  <si>
    <t>1 01 02010 01 0000 110</t>
  </si>
  <si>
    <t>Налог на доходы физических лиц</t>
  </si>
  <si>
    <t>1 01 02000 00 0000 110</t>
  </si>
  <si>
    <t>НАЛОГИ НА ПРИБЫЛЬ, ДОХОДЫ</t>
  </si>
  <si>
    <t>НАЛОГОВЫЕ И НЕНАЛОГОВЫЕ ДОХОДЫ</t>
  </si>
  <si>
    <t>1 00 00000 00 0000 000</t>
  </si>
  <si>
    <t>ДОХОДЫ ВСЕГО</t>
  </si>
  <si>
    <t>Наименование дохода</t>
  </si>
  <si>
    <t>(приложение 2)</t>
  </si>
  <si>
    <t>ВСЕГО РАСХОДОВ</t>
  </si>
  <si>
    <t>Физическая культура</t>
  </si>
  <si>
    <t>ФИЗИЧЕСКАЯ КУЛЬТУРА И СПОРТ</t>
  </si>
  <si>
    <t>Пенсионное обеспечение</t>
  </si>
  <si>
    <t>СОЦИАЛЬНАЯ ПОЛИТИКА</t>
  </si>
  <si>
    <t xml:space="preserve">КУЛЬТУРА, КИНЕМАТОГРАФИЯ </t>
  </si>
  <si>
    <t>Молодежная политика</t>
  </si>
  <si>
    <t>ОБРАЗОВАНИЕ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</si>
  <si>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</si>
  <si>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</si>
  <si>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</si>
  <si>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</si>
  <si>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НАЦИОНАЛЬНАЯ ЭКОНОМИКА</t>
  </si>
  <si>
    <t>Обеспечение пожарной безопасности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</si>
  <si>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</si>
  <si>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</si>
  <si>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</si>
  <si>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</si>
  <si>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Обеспечение проведения выборов и референдумов</t>
  </si>
  <si>
    <t>Обеспечение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</si>
  <si>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</si>
  <si>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</si>
  <si>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</si>
  <si>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Утверждено</t>
  </si>
  <si>
    <t>Подраздел</t>
  </si>
  <si>
    <t>Раздел</t>
  </si>
  <si>
    <t>Наименование показателя</t>
  </si>
  <si>
    <t>(тыс. рублей)</t>
  </si>
  <si>
    <t>(приложение 3)</t>
  </si>
  <si>
    <t>Прочая закупка товаров, работ и услуг для обеспечения государственных (муниципальных) нужд</t>
  </si>
  <si>
    <t>0</t>
  </si>
  <si>
    <t>91</t>
  </si>
  <si>
    <t>Иные межбюджетные трансферты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</si>
  <si>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</si>
  <si>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Дорожное хозяйство</t>
  </si>
  <si>
    <t>Осуществление первичного воинского учета на территориях, где отсутствуют военные комиссариаты</t>
  </si>
  <si>
    <t>Резервные средства</t>
  </si>
  <si>
    <t>Резервные фонды местных администраций</t>
  </si>
  <si>
    <t>Резервные фонды</t>
  </si>
  <si>
    <t>Межбюджетные трансферты, передаваемые на выполнение полномочий в области внешнего финансового контроля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</si>
  <si>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</si>
  <si>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</si>
  <si>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Уплата налога на имущество организаций и земельного налога</t>
  </si>
  <si>
    <t>КВР</t>
  </si>
  <si>
    <t>КЦСР</t>
  </si>
  <si>
    <t>ПР</t>
  </si>
  <si>
    <t>РЗ</t>
  </si>
  <si>
    <t>ГРБС</t>
  </si>
  <si>
    <t>Наименование</t>
  </si>
  <si>
    <t>ИТОГО</t>
  </si>
  <si>
    <t>Межбюджетные трансферты, передаваемые на осуществление полномочий по правовому обеспечению деятельности органов местного самоуправления поселения</t>
  </si>
  <si>
    <t>Наименование передаваемого полномочия</t>
  </si>
  <si>
    <t>Всего бюджетных ассигнований</t>
  </si>
  <si>
    <t>Распределение бюджетных ассигнований</t>
  </si>
  <si>
    <t>Всего доходов</t>
  </si>
  <si>
    <t>Доходы</t>
  </si>
  <si>
    <t>Код бюджетной классификации</t>
  </si>
  <si>
    <t>(приложение 6)</t>
  </si>
  <si>
    <t xml:space="preserve">ИСТОЧНИКИ ФИНАНСИРОВАНИЯ ДЕФИЦИТА  БЮДЖЕТА ПОСЕЛЕНИЯ, ВСЕГО                                               </t>
  </si>
  <si>
    <t>в том числе:</t>
  </si>
  <si>
    <t>Источники внутреннего финансирования бюджета поселения</t>
  </si>
  <si>
    <t>из них:</t>
  </si>
  <si>
    <t>Увеличение прочих остатков денежных средств  бюджетов сельских поселений</t>
  </si>
  <si>
    <t>000</t>
  </si>
  <si>
    <t>(приложение 4)</t>
  </si>
  <si>
    <t>(приложение 7)</t>
  </si>
  <si>
    <t>(приложение 8)</t>
  </si>
  <si>
    <t>00</t>
  </si>
  <si>
    <t>00000</t>
  </si>
  <si>
    <t>00180</t>
  </si>
  <si>
    <t>00190</t>
  </si>
  <si>
    <t>Расходы на обеспечение функций государственных (муниципальных) органов</t>
  </si>
  <si>
    <t>Уплата иных платежей</t>
  </si>
  <si>
    <t>51180</t>
  </si>
  <si>
    <t>S2270</t>
  </si>
  <si>
    <t>Социальное обеспечение населения</t>
  </si>
  <si>
    <t>2 07 05020 10 0000  180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</si>
  <si>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</si>
  <si>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2 07 05030 10 0000 180</t>
  </si>
  <si>
    <t>Прочие безвозмездные поступления в бюджеты сельских поселений</t>
  </si>
  <si>
    <t>2 02 29999 10 0000 151</t>
  </si>
  <si>
    <t>Прочие субсидии бюджетам сельских поселений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</si>
  <si>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</si>
  <si>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Сельское хозяйство и рыболовство</t>
  </si>
  <si>
    <t>Обеспечение деятельности органов местного самоуправления</t>
  </si>
  <si>
    <t>Расходы на выплаты персоналу муниципальных органов</t>
  </si>
  <si>
    <t>Расходы на выплаты персоналу государственных
(муниципальных) органов</t>
  </si>
  <si>
    <t>Расходы на обеспечение функций муниципальных органов</t>
  </si>
  <si>
    <t>Иные закупки товаров, работ и услуг для обеспечения
государственных (муниципальных) нужд</t>
  </si>
  <si>
    <t>Уплата налогов, сборов и иных платежей</t>
  </si>
  <si>
    <t>01</t>
  </si>
  <si>
    <t>04</t>
  </si>
  <si>
    <t>Прочая закупка товаров, работ и услуг для государственных (муниципальных) нужд</t>
  </si>
  <si>
    <t>90000</t>
  </si>
  <si>
    <t>Осуществление переданных полномочий по правовому обеспечению деятельности органов местного самоуправления</t>
  </si>
  <si>
    <t>90110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</si>
  <si>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</si>
  <si>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90140</t>
  </si>
  <si>
    <t>90120</t>
  </si>
  <si>
    <t>Осуществление переданных полномочий в области внешнего финансового контроля</t>
  </si>
  <si>
    <t>90130</t>
  </si>
  <si>
    <t>70</t>
  </si>
  <si>
    <t>5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</si>
  <si>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</si>
  <si>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90160</t>
  </si>
  <si>
    <t>Фонд оплаты труда государственных (муниципальных) органов на осуществление первичного воинского учета на территориях, где отсутствуют военные комиссариаты</t>
  </si>
  <si>
    <t>Взносы по обязательному социальному страхованию
на выплаты денежного содержания и иные выплаты работникам
государственных (муниципальных) органов на осуществление первичного воинского учета на территориях, где отсутствуют военные комиссариаты</t>
  </si>
  <si>
    <t>23010</t>
  </si>
  <si>
    <t>03</t>
  </si>
  <si>
    <t>10</t>
  </si>
  <si>
    <t>90030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</si>
  <si>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</si>
  <si>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90010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</si>
  <si>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</si>
  <si>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90020</t>
  </si>
  <si>
    <t>S1090</t>
  </si>
  <si>
    <t>23020</t>
  </si>
  <si>
    <t>23030</t>
  </si>
  <si>
    <t>23050</t>
  </si>
  <si>
    <t>Осуществление переданных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</si>
  <si>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90170</t>
  </si>
  <si>
    <t>83010</t>
  </si>
  <si>
    <t xml:space="preserve">Социальные выплаты гражданам, кроме публичных
нормативных социальных выплат
</t>
  </si>
  <si>
    <t xml:space="preserve">Утвержены </t>
  </si>
  <si>
    <t xml:space="preserve">Утвержен </t>
  </si>
  <si>
    <t xml:space="preserve">от             № </t>
  </si>
  <si>
    <t xml:space="preserve">Источники внутреннего финансирования дефицита бюджета Шольского сельского поселения по кодам групп, подгрупп, статей, видов источников финансирования дефицита бюджета поселения, классификации операций сектора государственного управления, относящихся к источникам финансирования дефицита бюджета поселения за 2018 год </t>
  </si>
  <si>
    <t>8</t>
  </si>
  <si>
    <t>Администрация Шольского поселения</t>
  </si>
  <si>
    <t>02</t>
  </si>
  <si>
    <t>Закупка товаров, работ и услуг в сфере информационно-коммуникационных технологий</t>
  </si>
  <si>
    <t>Уплата прочих налогов, сборов</t>
  </si>
  <si>
    <t>Межбюджетные трансферты бюджетам муниципальных районов из бюджетов сельских поселений и 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</si>
  <si>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финансового(финансово-бюджетного )надзора</t>
  </si>
  <si>
    <t>06</t>
  </si>
  <si>
    <t>11</t>
  </si>
  <si>
    <t>13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</si>
  <si>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</si>
  <si>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90260</t>
  </si>
  <si>
    <t>05</t>
  </si>
  <si>
    <t>20010</t>
  </si>
  <si>
    <t xml:space="preserve"> </t>
  </si>
  <si>
    <t>Мероприятия по благоустройству поселения</t>
  </si>
  <si>
    <t>ОХРАНА ОКРУЖАЮЩЕЙ СРЕДЫ</t>
  </si>
  <si>
    <t>Другие вопросы в области охраны окружающей среды</t>
  </si>
  <si>
    <t>20110</t>
  </si>
  <si>
    <t>07</t>
  </si>
  <si>
    <t>Доплаты к пенсиям, дополнительное пенсионное обеспечение</t>
  </si>
  <si>
    <t>Доплаты к пенсиям муниципальных служащих</t>
  </si>
  <si>
    <t>Пособия, компенсации и иные социальные выплаты гражданам, кроме публичных нормативных обязательств</t>
  </si>
  <si>
    <t>08</t>
  </si>
  <si>
    <t>Мероприятия в области спорта и физической культуры</t>
  </si>
  <si>
    <t>ИТОГО РАСХОДОВ</t>
  </si>
  <si>
    <t>Условно утверждаемые расходы</t>
  </si>
  <si>
    <t xml:space="preserve">Наименование </t>
  </si>
  <si>
    <t>09</t>
  </si>
  <si>
    <t>(приложение 5)</t>
  </si>
  <si>
    <t>Исполнение судебных актов</t>
  </si>
  <si>
    <t>В %% к прошлому году</t>
  </si>
  <si>
    <t>ДОХОДЫ</t>
  </si>
  <si>
    <t>по разделам, подразделам,  классификации расходов бюджета</t>
  </si>
  <si>
    <t>РАСХОДЫ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</si>
  <si>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</si>
  <si>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</si>
  <si>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</si>
  <si>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</si>
  <si>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СУБЪЕКТОВ РОССИЙСКОЙ ФЕДЕРАЦИИ И МУНИЦИПАЛЬНЫХ ОБРАЗОВАНИЙ</t>
  </si>
  <si>
    <t>2 02 15002 10 0000 150</t>
  </si>
  <si>
    <t xml:space="preserve">СУБСИДИИ БЮДЖЕТАМ БЮДЖЕТНОЙ СИСТЕМЫ РОССИЙСКОЙ ФЕДЕРАЦИИ (МЕЖБЮДЖЕТНЫЕ СУБСИДИИ) </t>
  </si>
  <si>
    <t>СУБВЕНЦИИ ОТ БЮДЖЕТОВ БЮДЖЕТНОЙ СИСТЕМЫ</t>
  </si>
  <si>
    <t>ИНЫЕ МЕЖБЮДЖЕТНЫЕ ТРАНСФЕРТЫ</t>
  </si>
  <si>
    <t>ПРОЧИЕ БЕЗВОЗМЕЗДНЫЕ ПОСТУПЛЕНИЯ</t>
  </si>
  <si>
    <t>Код доходов бюджетной классификации</t>
  </si>
  <si>
    <t>Другие вопросы в области культуры, кинематографии</t>
  </si>
  <si>
    <t>Межбюджетные трансферты, передаваемые на 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</si>
  <si>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Сумма    (тыс.руб.)</t>
  </si>
  <si>
    <t>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</si>
  <si>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</si>
  <si>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90230</t>
  </si>
  <si>
    <t>72310</t>
  </si>
  <si>
    <t>Реализация мероприятий проекта "Народный бюджет"</t>
  </si>
  <si>
    <t>Дорожное хозяйство (дорожные фонды)</t>
  </si>
  <si>
    <t>Организация уличного освещения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</si>
  <si>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</si>
  <si>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</si>
  <si>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САНКЦИИ, ВОЗМЕЩЕНИЕ УЩЕРБА</t>
  </si>
  <si>
    <t>1 16 00000 00 0000 000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</si>
  <si>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</si>
  <si>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</si>
  <si>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Фонд оплаты труда муниципальных органов</t>
  </si>
  <si>
    <t xml:space="preserve">Взносы по обязательному социальному страхованию на выплаты денежного содержания и иные выплаты работникам муниципальных органов 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</si>
  <si>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</si>
  <si>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70030</t>
  </si>
  <si>
    <t>Расходы на выплаты персоналу государственных (муниципальных) органов</t>
  </si>
  <si>
    <t>Единая субвенция бюджетам муниципальных образований</t>
  </si>
  <si>
    <t>Муниципальная   программа «Развитие территории Шольского сельского поселения на 2021 – 2025 годы»</t>
  </si>
  <si>
    <t>45</t>
  </si>
  <si>
    <t>Основное мероприятие "Мероприятия по охране и комплексному использованию водных ресурсов, обеспечение населения качественной питьевой водой"</t>
  </si>
  <si>
    <t>Расходы по охране и комплексному использованию водных ресурсов, обеспечение населения качественной питьевой водой</t>
  </si>
  <si>
    <t>Расходы на проведение мероприятий по предотвращению распространения сорного растения борщевик Сосновского</t>
  </si>
  <si>
    <t>S1400</t>
  </si>
  <si>
    <t>Остаток средств на начало года</t>
  </si>
  <si>
    <r>
      <t>Ост</t>
    </r>
    <r>
      <rPr>
        <b/>
        <sz val="11"/>
        <color indexed="8"/>
        <rFont val="Times New Roman"/>
        <family val="1"/>
      </rPr>
      <t>аток средств на начало года</t>
    </r>
  </si>
  <si>
    <t>В том числе:</t>
  </si>
  <si>
    <t>Межбюджетные трансферты, выделенные на осуществление переданных полномочий в части содержания муниципального жилищного контроля, осуществлению полномочий в части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фонда, создание условий для жилищного строительства, а также иные полномочия органов местного самоуправления в соответствии с жилищным законодательством</t>
  </si>
  <si>
    <t>Расходы</t>
  </si>
  <si>
    <t>Межбюджетные трансферты, выделенные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</si>
  <si>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>Иные межбюджетные трансферты на охрану окружающей среды и рационального использования природных ресурсов</t>
  </si>
  <si>
    <t xml:space="preserve">Межбюджетные трансферты, передаваемые на 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
</t>
  </si>
  <si>
    <t>Межбюджетные трансферты, передаваемые на осуществление полномочий по определению стоимости услуг, предоставляемых согласно гарантированному перечню услуг по погребению</t>
  </si>
  <si>
    <t>Исполнено за 2020 год</t>
  </si>
  <si>
    <t>бюджета поселения за 2021 год по кодам классификации доходов бюджета поселения (по кодам видов доходов, подвидов доходов, классификации операций сектора государственного управления)</t>
  </si>
  <si>
    <t>1 01 02020 01 0000110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</si>
  <si>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</si>
  <si>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БЕЗВОЗМЕЗДНЫЕ ПОСТУПЛЕНИЯ ОТ НЕГОСУДАРСТВЕННЫХ ОРГАНИЗАЦИЙ</t>
  </si>
  <si>
    <t>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</si>
  <si>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</si>
  <si>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</si>
  <si>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</si>
  <si>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</si>
  <si>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Фонд оплаты труда муниципальных органов (Муниц.сл.)</t>
  </si>
  <si>
    <t>Взносы по обязательному социальному страхованию на выплаты денежного содержания и иные выплаты работникам муниципальных органов (Мун.сл.)</t>
  </si>
  <si>
    <t>Фонд оплаты труда муниципальных органов (Обсл.пер.)</t>
  </si>
  <si>
    <t>Взносы по обязательному социальному страхованию на выплаты денежного содержания и иные выплаты работникам муниципальных органов (Обсл.пер.)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</si>
  <si>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</si>
  <si>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«Обеспечение мер пожарной безопасности»</t>
  </si>
  <si>
    <t>Мероприятия по пожарной безопасности</t>
  </si>
  <si>
    <t>Муниципальная   программа «Развитие территории Шольского сельского поселения на 2021– 2025 годы»</t>
  </si>
  <si>
    <t>Основное мероприятие «Содержание муниципальных дорог  общего пользования (при условии передачи полномочий)»</t>
  </si>
  <si>
    <t>Осуществление дорожной деятельности в отношении автомобильных дорог общего пользования местного значения</t>
  </si>
  <si>
    <t>S1350</t>
  </si>
  <si>
    <t>Основное мероприятие «Жилищное хозяйство»</t>
  </si>
  <si>
    <t>Содержание муниципального жилищного фонда</t>
  </si>
  <si>
    <t>Основное мероприятие «Коммунальное хозяйство»</t>
  </si>
  <si>
    <t>Основное мероприятие «Мероприятия, направленные на повышение уровня комплексного обустройства населенных пунктов»</t>
  </si>
  <si>
    <t>Организация и содержание мест захоронения</t>
  </si>
  <si>
    <t>Другие вопросы в области жилищно-коммунального хозяйства</t>
  </si>
  <si>
    <t xml:space="preserve">Взносы по обязательному социальному страхованию на выплаты денежного содержания и иные выплаты работникам муниципальных  органов </t>
  </si>
  <si>
    <t>Основное мероприятие «Организация и проведение мероприятий по направлениям государственной молодежной политики»</t>
  </si>
  <si>
    <t>КУЛЬТУРА, КИНЕМАТОГРАФИЯ</t>
  </si>
  <si>
    <t xml:space="preserve">Другие вопросы в области культуры, кинематографии
</t>
  </si>
  <si>
    <t>Расходы на проведение культурно-массовых мероприятий</t>
  </si>
  <si>
    <t>23070</t>
  </si>
  <si>
    <t>Основное мероприятие «Мероприятия, направленные на развитие физической культуры и спорта»</t>
  </si>
  <si>
    <t>23040</t>
  </si>
  <si>
    <t>Расходы бюджета поселения за 2021 год по разделам, подразделам, целевым статьям и видам расходов в ведомственной структуре расходов</t>
  </si>
  <si>
    <t xml:space="preserve">Расходы бюджета поселения за 2021 год   </t>
  </si>
  <si>
    <t xml:space="preserve">Источники внутреннего финансирования дефицита бюджета поселения на 2021 год </t>
  </si>
  <si>
    <t>811 04 09 45 0 02 S1350 240 000</t>
  </si>
  <si>
    <t>811 04 09 45 0 02 90030 240 000</t>
  </si>
  <si>
    <t>наименование</t>
  </si>
  <si>
    <t>Средства, передаваемые бюджету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на 2021 год</t>
  </si>
  <si>
    <t>Средства, передаваемые районному бюджету из бюджета поселения на осуществление части полномочий по решению вопросов местного значения в соответствии с заключенными соглашениями на 2021 год</t>
  </si>
  <si>
    <t>811 2 02 40014 10 0000 150</t>
  </si>
  <si>
    <t>2 02 40014 10 0000 151</t>
  </si>
  <si>
    <t xml:space="preserve">Распределение объемов межбюджетных трансфертов бюджету Шольского сельского поселения за счет средств Дорожного фонда Белозерского муниципального района на 2021 год   </t>
  </si>
  <si>
    <t>бюджетных ассигнований на реализацию муниципальной программы «Развитие территории Шольского  сельского поселения на 2021 – 2025 годы» на 2021 год</t>
  </si>
  <si>
    <t>от    07.06.2022     № 14</t>
  </si>
  <si>
    <t>от 07.06.2022    № 14</t>
  </si>
  <si>
    <t>от   07.06.2022    № 14</t>
  </si>
  <si>
    <t>от 07.06.2022   № 1</t>
  </si>
  <si>
    <t>от 07.06.2022   № 14</t>
  </si>
  <si>
    <t>от   07.06.2022  № 14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</si>
</sst>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0"/>
    <numFmt numFmtId="167" formatCode="000"/>
  </numFmts>
  <fonts count="96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4"/>
      <name val="Times New Roman"/>
      <family val="1"/>
    </font>
    <font>
      <sz val="12"/>
      <color indexed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i/>
      <sz val="14"/>
      <name val="Arial"/>
      <family val="2"/>
    </font>
    <font>
      <b/>
      <i/>
      <sz val="14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8"/>
      <name val="Times New Roman"/>
      <family val="1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b/>
      <sz val="9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Arial Cyr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 Cyr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Times New Roman"/>
      <family val="1"/>
    </font>
    <font>
      <sz val="11"/>
      <color theme="1"/>
      <name val="Arial Cyr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28" borderId="3" applyNumberFormat="0">
      <alignment horizontal="right" vertical="top"/>
      <protection/>
    </xf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49" fontId="2" fillId="29" borderId="3">
      <alignment horizontal="left" vertical="top"/>
      <protection/>
    </xf>
    <xf numFmtId="49" fontId="3" fillId="0" borderId="3">
      <alignment horizontal="left" vertical="top"/>
      <protection/>
    </xf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2" fillId="30" borderId="3">
      <alignment horizontal="left" vertical="top" wrapText="1"/>
      <protection/>
    </xf>
    <xf numFmtId="0" fontId="3" fillId="0" borderId="3">
      <alignment horizontal="left" vertical="top" wrapText="1"/>
      <protection/>
    </xf>
    <xf numFmtId="0" fontId="2" fillId="31" borderId="3">
      <alignment horizontal="left" vertical="top" wrapText="1"/>
      <protection/>
    </xf>
    <xf numFmtId="0" fontId="2" fillId="32" borderId="3">
      <alignment horizontal="left" vertical="top" wrapText="1"/>
      <protection/>
    </xf>
    <xf numFmtId="0" fontId="2" fillId="33" borderId="3">
      <alignment horizontal="left" vertical="top" wrapText="1"/>
      <protection/>
    </xf>
    <xf numFmtId="0" fontId="2" fillId="34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4" fillId="0" borderId="0">
      <alignment horizontal="left" vertical="top"/>
      <protection/>
    </xf>
    <xf numFmtId="0" fontId="72" fillId="0" borderId="7" applyNumberFormat="0" applyFill="0" applyAlignment="0" applyProtection="0"/>
    <xf numFmtId="0" fontId="73" fillId="35" borderId="8" applyNumberFormat="0" applyAlignment="0" applyProtection="0"/>
    <xf numFmtId="0" fontId="74" fillId="0" borderId="0" applyNumberFormat="0" applyFill="0" applyBorder="0" applyAlignment="0" applyProtection="0"/>
    <xf numFmtId="0" fontId="75" fillId="36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30" borderId="9" applyNumberFormat="0">
      <alignment horizontal="right" vertical="top"/>
      <protection/>
    </xf>
    <xf numFmtId="0" fontId="2" fillId="31" borderId="9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32" borderId="9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76" fillId="0" borderId="0" applyNumberFormat="0" applyFill="0" applyBorder="0" applyAlignment="0" applyProtection="0"/>
    <xf numFmtId="0" fontId="77" fillId="37" borderId="0" applyNumberFormat="0" applyBorder="0" applyAlignment="0" applyProtection="0"/>
    <xf numFmtId="0" fontId="78" fillId="0" borderId="0" applyNumberFormat="0" applyFill="0" applyBorder="0" applyAlignment="0" applyProtection="0"/>
    <xf numFmtId="0" fontId="63" fillId="38" borderId="10" applyNumberFormat="0" applyFont="0" applyAlignment="0" applyProtection="0"/>
    <xf numFmtId="9" fontId="63" fillId="0" borderId="0" applyFont="0" applyFill="0" applyBorder="0" applyAlignment="0" applyProtection="0"/>
    <xf numFmtId="49" fontId="6" fillId="39" borderId="3">
      <alignment horizontal="left" vertical="top" wrapText="1"/>
      <protection/>
    </xf>
    <xf numFmtId="49" fontId="2" fillId="0" borderId="3">
      <alignment horizontal="left" vertical="top" wrapText="1"/>
      <protection/>
    </xf>
    <xf numFmtId="0" fontId="79" fillId="0" borderId="11" applyNumberFormat="0" applyFill="0" applyAlignment="0" applyProtection="0"/>
    <xf numFmtId="0" fontId="80" fillId="0" borderId="0" applyNumberFormat="0" applyFill="0" applyBorder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0" fontId="81" fillId="40" borderId="0" applyNumberFormat="0" applyBorder="0" applyAlignment="0" applyProtection="0"/>
    <xf numFmtId="0" fontId="2" fillId="34" borderId="3">
      <alignment horizontal="left" vertical="top" wrapText="1"/>
      <protection/>
    </xf>
    <xf numFmtId="0" fontId="2" fillId="0" borderId="3">
      <alignment horizontal="left" vertical="top" wrapText="1"/>
      <protection/>
    </xf>
  </cellStyleXfs>
  <cellXfs count="436">
    <xf numFmtId="0" fontId="0" fillId="0" borderId="0" xfId="0" applyAlignment="1">
      <alignment/>
    </xf>
    <xf numFmtId="0" fontId="0" fillId="0" borderId="0" xfId="0" applyBorder="1" applyAlignment="1">
      <alignment/>
    </xf>
    <xf numFmtId="0" fontId="82" fillId="0" borderId="12" xfId="0" applyFont="1" applyBorder="1" applyAlignment="1">
      <alignment horizontal="center" vertical="center" wrapText="1"/>
    </xf>
    <xf numFmtId="0" fontId="82" fillId="0" borderId="12" xfId="0" applyFont="1" applyBorder="1" applyAlignment="1">
      <alignment vertical="center" wrapText="1"/>
    </xf>
    <xf numFmtId="0" fontId="83" fillId="0" borderId="12" xfId="0" applyFont="1" applyBorder="1" applyAlignment="1">
      <alignment horizontal="center" vertical="center" wrapText="1"/>
    </xf>
    <xf numFmtId="0" fontId="84" fillId="0" borderId="0" xfId="0" applyFont="1" applyAlignment="1">
      <alignment horizontal="right"/>
    </xf>
    <xf numFmtId="0" fontId="85" fillId="0" borderId="0" xfId="0" applyFont="1" applyAlignment="1">
      <alignment wrapText="1"/>
    </xf>
    <xf numFmtId="0" fontId="83" fillId="0" borderId="12" xfId="0" applyFont="1" applyBorder="1" applyAlignment="1">
      <alignment vertical="center" wrapText="1"/>
    </xf>
    <xf numFmtId="165" fontId="86" fillId="0" borderId="12" xfId="0" applyNumberFormat="1" applyFont="1" applyBorder="1" applyAlignment="1">
      <alignment horizontal="center" vertical="center" wrapText="1"/>
    </xf>
    <xf numFmtId="165" fontId="87" fillId="0" borderId="12" xfId="0" applyNumberFormat="1" applyFont="1" applyBorder="1" applyAlignment="1">
      <alignment horizontal="center" vertical="center" wrapText="1"/>
    </xf>
    <xf numFmtId="165" fontId="87" fillId="41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0" xfId="0" applyFont="1" applyAlignment="1">
      <alignment/>
    </xf>
    <xf numFmtId="164" fontId="86" fillId="0" borderId="0" xfId="0" applyNumberFormat="1" applyFont="1" applyBorder="1" applyAlignment="1">
      <alignment horizontal="center" vertical="center" wrapText="1"/>
    </xf>
    <xf numFmtId="0" fontId="87" fillId="41" borderId="12" xfId="0" applyFont="1" applyFill="1" applyBorder="1" applyAlignment="1">
      <alignment horizontal="left" vertical="center" wrapText="1"/>
    </xf>
    <xf numFmtId="0" fontId="87" fillId="41" borderId="12" xfId="0" applyFont="1" applyFill="1" applyBorder="1" applyAlignment="1">
      <alignment horizontal="center" vertical="center" wrapText="1"/>
    </xf>
    <xf numFmtId="164" fontId="87" fillId="0" borderId="0" xfId="0" applyNumberFormat="1" applyFont="1" applyBorder="1" applyAlignment="1">
      <alignment horizontal="center" vertical="center" wrapText="1"/>
    </xf>
    <xf numFmtId="165" fontId="86" fillId="41" borderId="12" xfId="0" applyNumberFormat="1" applyFont="1" applyFill="1" applyBorder="1" applyAlignment="1">
      <alignment horizontal="center" vertical="center" wrapText="1"/>
    </xf>
    <xf numFmtId="0" fontId="86" fillId="41" borderId="12" xfId="0" applyFont="1" applyFill="1" applyBorder="1" applyAlignment="1">
      <alignment horizontal="left" vertical="center" wrapText="1"/>
    </xf>
    <xf numFmtId="0" fontId="86" fillId="41" borderId="12" xfId="0" applyFont="1" applyFill="1" applyBorder="1" applyAlignment="1">
      <alignment horizontal="center" vertical="center" wrapText="1"/>
    </xf>
    <xf numFmtId="0" fontId="88" fillId="41" borderId="0" xfId="0" applyFont="1" applyFill="1" applyAlignment="1">
      <alignment/>
    </xf>
    <xf numFmtId="164" fontId="87" fillId="41" borderId="0" xfId="0" applyNumberFormat="1" applyFont="1" applyFill="1" applyBorder="1" applyAlignment="1">
      <alignment horizontal="center" vertical="center" wrapText="1"/>
    </xf>
    <xf numFmtId="0" fontId="89" fillId="0" borderId="0" xfId="0" applyFont="1" applyAlignment="1">
      <alignment/>
    </xf>
    <xf numFmtId="0" fontId="90" fillId="41" borderId="0" xfId="0" applyFont="1" applyFill="1" applyAlignment="1">
      <alignment/>
    </xf>
    <xf numFmtId="164" fontId="86" fillId="41" borderId="0" xfId="0" applyNumberFormat="1" applyFont="1" applyFill="1" applyBorder="1" applyAlignment="1">
      <alignment horizontal="center" vertical="center" wrapText="1"/>
    </xf>
    <xf numFmtId="0" fontId="82" fillId="41" borderId="12" xfId="0" applyFont="1" applyFill="1" applyBorder="1" applyAlignment="1">
      <alignment horizontal="left" vertical="center" wrapText="1"/>
    </xf>
    <xf numFmtId="0" fontId="82" fillId="41" borderId="12" xfId="0" applyFont="1" applyFill="1" applyBorder="1" applyAlignment="1">
      <alignment horizontal="center" vertical="center" wrapText="1"/>
    </xf>
    <xf numFmtId="0" fontId="0" fillId="42" borderId="0" xfId="0" applyFill="1" applyAlignment="1">
      <alignment/>
    </xf>
    <xf numFmtId="4" fontId="87" fillId="41" borderId="12" xfId="0" applyNumberFormat="1" applyFont="1" applyFill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/>
    </xf>
    <xf numFmtId="164" fontId="86" fillId="0" borderId="0" xfId="0" applyNumberFormat="1" applyFont="1" applyBorder="1" applyAlignment="1">
      <alignment horizontal="center" vertical="top" wrapText="1"/>
    </xf>
    <xf numFmtId="165" fontId="86" fillId="41" borderId="12" xfId="0" applyNumberFormat="1" applyFont="1" applyFill="1" applyBorder="1" applyAlignment="1">
      <alignment horizontal="center" vertical="top" wrapText="1"/>
    </xf>
    <xf numFmtId="0" fontId="86" fillId="0" borderId="12" xfId="0" applyFont="1" applyBorder="1" applyAlignment="1">
      <alignment horizontal="left" vertical="top" wrapText="1"/>
    </xf>
    <xf numFmtId="0" fontId="86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86" fillId="0" borderId="0" xfId="0" applyFont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 wrapText="1"/>
    </xf>
    <xf numFmtId="0" fontId="8" fillId="0" borderId="12" xfId="66" applyFont="1" applyBorder="1" applyAlignment="1">
      <alignment horizontal="center" vertical="center" wrapText="1"/>
      <protection/>
    </xf>
    <xf numFmtId="0" fontId="8" fillId="0" borderId="12" xfId="66" applyFont="1" applyBorder="1" applyAlignment="1">
      <alignment horizontal="center" wrapText="1"/>
      <protection/>
    </xf>
    <xf numFmtId="164" fontId="8" fillId="0" borderId="12" xfId="66" applyNumberFormat="1" applyFont="1" applyBorder="1" applyAlignment="1">
      <alignment horizontal="center" vertical="center" wrapText="1"/>
      <protection/>
    </xf>
    <xf numFmtId="0" fontId="12" fillId="0" borderId="0" xfId="66" applyFont="1">
      <alignment/>
      <protection/>
    </xf>
    <xf numFmtId="0" fontId="5" fillId="0" borderId="0" xfId="66">
      <alignment/>
      <protection/>
    </xf>
    <xf numFmtId="0" fontId="88" fillId="0" borderId="0" xfId="66" applyFont="1">
      <alignment/>
      <protection/>
    </xf>
    <xf numFmtId="0" fontId="5" fillId="0" borderId="0" xfId="66" applyAlignment="1">
      <alignment/>
      <protection/>
    </xf>
    <xf numFmtId="0" fontId="87" fillId="0" borderId="0" xfId="66" applyFont="1">
      <alignment/>
      <protection/>
    </xf>
    <xf numFmtId="0" fontId="12" fillId="0" borderId="0" xfId="66" applyFont="1" applyAlignment="1">
      <alignment/>
      <protection/>
    </xf>
    <xf numFmtId="0" fontId="9" fillId="0" borderId="0" xfId="66" applyFont="1">
      <alignment/>
      <protection/>
    </xf>
    <xf numFmtId="0" fontId="91" fillId="0" borderId="12" xfId="71" applyFont="1" applyBorder="1" applyAlignment="1">
      <alignment horizontal="center" vertical="center" wrapText="1"/>
      <protection/>
    </xf>
    <xf numFmtId="0" fontId="19" fillId="0" borderId="0" xfId="66" applyFont="1">
      <alignment/>
      <protection/>
    </xf>
    <xf numFmtId="0" fontId="19" fillId="0" borderId="0" xfId="66" applyFont="1" applyAlignment="1">
      <alignment horizontal="right"/>
      <protection/>
    </xf>
    <xf numFmtId="0" fontId="22" fillId="0" borderId="12" xfId="66" applyFont="1" applyBorder="1" applyAlignment="1">
      <alignment horizontal="center" vertical="center" wrapText="1"/>
      <protection/>
    </xf>
    <xf numFmtId="0" fontId="22" fillId="0" borderId="12" xfId="66" applyFont="1" applyBorder="1" applyAlignment="1">
      <alignment horizontal="center" vertical="center"/>
      <protection/>
    </xf>
    <xf numFmtId="0" fontId="0" fillId="0" borderId="0" xfId="0" applyAlignment="1">
      <alignment wrapText="1"/>
    </xf>
    <xf numFmtId="49" fontId="86" fillId="0" borderId="12" xfId="0" applyNumberFormat="1" applyFont="1" applyBorder="1" applyAlignment="1">
      <alignment horizontal="center" vertical="center"/>
    </xf>
    <xf numFmtId="49" fontId="87" fillId="0" borderId="12" xfId="0" applyNumberFormat="1" applyFont="1" applyBorder="1" applyAlignment="1">
      <alignment horizontal="center" vertical="center"/>
    </xf>
    <xf numFmtId="49" fontId="87" fillId="41" borderId="12" xfId="0" applyNumberFormat="1" applyFont="1" applyFill="1" applyBorder="1" applyAlignment="1">
      <alignment horizontal="center" vertical="center"/>
    </xf>
    <xf numFmtId="49" fontId="86" fillId="41" borderId="12" xfId="0" applyNumberFormat="1" applyFont="1" applyFill="1" applyBorder="1" applyAlignment="1">
      <alignment horizontal="center" vertical="center"/>
    </xf>
    <xf numFmtId="0" fontId="13" fillId="41" borderId="12" xfId="66" applyFont="1" applyFill="1" applyBorder="1" applyAlignment="1">
      <alignment horizontal="center" vertical="center"/>
      <protection/>
    </xf>
    <xf numFmtId="0" fontId="87" fillId="0" borderId="12" xfId="0" applyFont="1" applyBorder="1" applyAlignment="1">
      <alignment horizontal="center" vertical="center"/>
    </xf>
    <xf numFmtId="0" fontId="87" fillId="0" borderId="12" xfId="0" applyFont="1" applyBorder="1" applyAlignment="1">
      <alignment horizontal="left" vertical="center" wrapText="1"/>
    </xf>
    <xf numFmtId="164" fontId="87" fillId="0" borderId="12" xfId="0" applyNumberFormat="1" applyFont="1" applyBorder="1" applyAlignment="1">
      <alignment horizontal="center" vertical="center"/>
    </xf>
    <xf numFmtId="0" fontId="9" fillId="43" borderId="12" xfId="0" applyFont="1" applyFill="1" applyBorder="1" applyAlignment="1">
      <alignment horizontal="center" vertical="center" wrapText="1"/>
    </xf>
    <xf numFmtId="0" fontId="9" fillId="43" borderId="12" xfId="0" applyFont="1" applyFill="1" applyBorder="1" applyAlignment="1">
      <alignment horizontal="justify" vertical="center" wrapText="1"/>
    </xf>
    <xf numFmtId="0" fontId="12" fillId="0" borderId="0" xfId="75" applyFont="1">
      <alignment/>
      <protection/>
    </xf>
    <xf numFmtId="0" fontId="12" fillId="41" borderId="0" xfId="75" applyFont="1" applyFill="1">
      <alignment/>
      <protection/>
    </xf>
    <xf numFmtId="0" fontId="12" fillId="0" borderId="0" xfId="75" applyFont="1" applyFill="1" applyBorder="1" applyAlignment="1">
      <alignment/>
      <protection/>
    </xf>
    <xf numFmtId="164" fontId="12" fillId="0" borderId="0" xfId="75" applyNumberFormat="1" applyFont="1" applyFill="1" applyBorder="1" applyAlignment="1">
      <alignment/>
      <protection/>
    </xf>
    <xf numFmtId="0" fontId="7" fillId="0" borderId="0" xfId="75" applyFont="1">
      <alignment/>
      <protection/>
    </xf>
    <xf numFmtId="0" fontId="13" fillId="41" borderId="12" xfId="75" applyFont="1" applyFill="1" applyBorder="1" applyAlignment="1">
      <alignment horizontal="center" vertical="center" wrapText="1"/>
      <protection/>
    </xf>
    <xf numFmtId="0" fontId="11" fillId="41" borderId="12" xfId="75" applyFont="1" applyFill="1" applyBorder="1" applyAlignment="1">
      <alignment horizontal="left" wrapText="1"/>
      <protection/>
    </xf>
    <xf numFmtId="166" fontId="13" fillId="41" borderId="12" xfId="66" applyNumberFormat="1" applyFont="1" applyFill="1" applyBorder="1" applyAlignment="1" applyProtection="1">
      <alignment horizontal="center" vertical="center"/>
      <protection hidden="1"/>
    </xf>
    <xf numFmtId="165" fontId="11" fillId="41" borderId="12" xfId="75" applyNumberFormat="1" applyFont="1" applyFill="1" applyBorder="1" applyAlignment="1">
      <alignment horizontal="center" vertical="center" wrapText="1"/>
      <protection/>
    </xf>
    <xf numFmtId="0" fontId="13" fillId="41" borderId="12" xfId="75" applyFont="1" applyFill="1" applyBorder="1" applyAlignment="1">
      <alignment horizontal="left" vertical="top" wrapText="1"/>
      <protection/>
    </xf>
    <xf numFmtId="165" fontId="13" fillId="41" borderId="12" xfId="75" applyNumberFormat="1" applyFont="1" applyFill="1" applyBorder="1" applyAlignment="1">
      <alignment horizontal="center" vertical="center" wrapText="1"/>
      <protection/>
    </xf>
    <xf numFmtId="0" fontId="13" fillId="41" borderId="12" xfId="75" applyFont="1" applyFill="1" applyBorder="1" applyAlignment="1">
      <alignment horizontal="justify" vertical="top" wrapText="1"/>
      <protection/>
    </xf>
    <xf numFmtId="0" fontId="13" fillId="41" borderId="12" xfId="75" applyFont="1" applyFill="1" applyBorder="1" applyAlignment="1">
      <alignment horizontal="left" wrapText="1"/>
      <protection/>
    </xf>
    <xf numFmtId="0" fontId="11" fillId="41" borderId="12" xfId="75" applyFont="1" applyFill="1" applyBorder="1" applyAlignment="1">
      <alignment horizontal="left" vertical="top" wrapText="1"/>
      <protection/>
    </xf>
    <xf numFmtId="0" fontId="13" fillId="0" borderId="12" xfId="66" applyFont="1" applyFill="1" applyBorder="1" applyAlignment="1">
      <alignment horizontal="left" vertical="top" wrapText="1"/>
      <protection/>
    </xf>
    <xf numFmtId="0" fontId="11" fillId="41" borderId="12" xfId="75" applyFont="1" applyFill="1" applyBorder="1" applyAlignment="1">
      <alignment vertical="top" wrapText="1"/>
      <protection/>
    </xf>
    <xf numFmtId="0" fontId="11" fillId="41" borderId="0" xfId="75" applyFont="1" applyFill="1" applyBorder="1" applyAlignment="1">
      <alignment horizontal="left" wrapText="1"/>
      <protection/>
    </xf>
    <xf numFmtId="0" fontId="13" fillId="41" borderId="0" xfId="75" applyFont="1" applyFill="1" applyBorder="1" applyAlignment="1">
      <alignment horizontal="center" vertical="center" wrapText="1"/>
      <protection/>
    </xf>
    <xf numFmtId="164" fontId="11" fillId="41" borderId="0" xfId="75" applyNumberFormat="1" applyFont="1" applyFill="1" applyBorder="1" applyAlignment="1">
      <alignment horizontal="right" vertical="center" wrapText="1"/>
      <protection/>
    </xf>
    <xf numFmtId="164" fontId="7" fillId="0" borderId="0" xfId="75" applyNumberFormat="1" applyFont="1" applyAlignment="1">
      <alignment horizontal="right"/>
      <protection/>
    </xf>
    <xf numFmtId="164" fontId="7" fillId="0" borderId="0" xfId="75" applyNumberFormat="1" applyFont="1">
      <alignment/>
      <protection/>
    </xf>
    <xf numFmtId="49" fontId="13" fillId="41" borderId="12" xfId="66" applyNumberFormat="1" applyFont="1" applyFill="1" applyBorder="1" applyAlignment="1" applyProtection="1">
      <alignment horizontal="center" vertical="center"/>
      <protection hidden="1"/>
    </xf>
    <xf numFmtId="166" fontId="13" fillId="42" borderId="12" xfId="66" applyNumberFormat="1" applyFont="1" applyFill="1" applyBorder="1" applyAlignment="1" applyProtection="1">
      <alignment horizontal="center" vertical="center"/>
      <protection hidden="1"/>
    </xf>
    <xf numFmtId="49" fontId="13" fillId="42" borderId="12" xfId="66" applyNumberFormat="1" applyFont="1" applyFill="1" applyBorder="1" applyAlignment="1" applyProtection="1">
      <alignment horizontal="center" vertical="center"/>
      <protection hidden="1"/>
    </xf>
    <xf numFmtId="167" fontId="13" fillId="41" borderId="12" xfId="66" applyNumberFormat="1" applyFont="1" applyFill="1" applyBorder="1" applyAlignment="1" applyProtection="1">
      <alignment horizontal="center" vertical="center"/>
      <protection hidden="1"/>
    </xf>
    <xf numFmtId="0" fontId="14" fillId="0" borderId="0" xfId="75" applyFont="1" applyBorder="1" applyAlignment="1">
      <alignment horizontal="right" vertical="center"/>
      <protection/>
    </xf>
    <xf numFmtId="0" fontId="7" fillId="0" borderId="0" xfId="66" applyFont="1">
      <alignment/>
      <protection/>
    </xf>
    <xf numFmtId="0" fontId="63" fillId="0" borderId="0" xfId="72">
      <alignment/>
      <protection/>
    </xf>
    <xf numFmtId="0" fontId="13" fillId="41" borderId="12" xfId="66" applyFont="1" applyFill="1" applyBorder="1" applyAlignment="1">
      <alignment horizontal="left" vertical="top" wrapText="1"/>
      <protection/>
    </xf>
    <xf numFmtId="0" fontId="13" fillId="42" borderId="12" xfId="66" applyFont="1" applyFill="1" applyBorder="1" applyAlignment="1">
      <alignment horizontal="left" vertical="top" wrapText="1"/>
      <protection/>
    </xf>
    <xf numFmtId="0" fontId="13" fillId="42" borderId="12" xfId="66" applyFont="1" applyFill="1" applyBorder="1" applyAlignment="1">
      <alignment horizontal="center" vertical="center"/>
      <protection/>
    </xf>
    <xf numFmtId="167" fontId="13" fillId="42" borderId="12" xfId="66" applyNumberFormat="1" applyFont="1" applyFill="1" applyBorder="1" applyAlignment="1" applyProtection="1">
      <alignment horizontal="center" vertical="center"/>
      <protection hidden="1"/>
    </xf>
    <xf numFmtId="165" fontId="13" fillId="42" borderId="12" xfId="66" applyNumberFormat="1" applyFont="1" applyFill="1" applyBorder="1" applyAlignment="1">
      <alignment horizontal="center" vertical="center" wrapText="1"/>
      <protection/>
    </xf>
    <xf numFmtId="0" fontId="86" fillId="41" borderId="12" xfId="0" applyFont="1" applyFill="1" applyBorder="1" applyAlignment="1">
      <alignment horizontal="center" vertical="center" wrapText="1"/>
    </xf>
    <xf numFmtId="166" fontId="11" fillId="41" borderId="12" xfId="66" applyNumberFormat="1" applyFont="1" applyFill="1" applyBorder="1" applyAlignment="1" applyProtection="1">
      <alignment horizontal="center" vertical="center"/>
      <protection hidden="1"/>
    </xf>
    <xf numFmtId="0" fontId="8" fillId="0" borderId="12" xfId="75" applyFont="1" applyBorder="1" applyAlignment="1">
      <alignment horizontal="center" vertical="center" wrapText="1"/>
      <protection/>
    </xf>
    <xf numFmtId="164" fontId="13" fillId="0" borderId="12" xfId="75" applyNumberFormat="1" applyFont="1" applyBorder="1" applyAlignment="1">
      <alignment horizontal="center" vertical="center"/>
      <protection/>
    </xf>
    <xf numFmtId="0" fontId="86" fillId="41" borderId="12" xfId="0" applyFont="1" applyFill="1" applyBorder="1" applyAlignment="1">
      <alignment horizontal="center" vertical="center" wrapText="1"/>
    </xf>
    <xf numFmtId="0" fontId="8" fillId="41" borderId="12" xfId="78" applyFont="1" applyFill="1" applyBorder="1" applyAlignment="1">
      <alignment horizontal="left" vertical="top" wrapText="1"/>
      <protection/>
    </xf>
    <xf numFmtId="0" fontId="87" fillId="41" borderId="12" xfId="0" applyFont="1" applyFill="1" applyBorder="1" applyAlignment="1">
      <alignment horizontal="left" vertical="top" wrapText="1"/>
    </xf>
    <xf numFmtId="0" fontId="8" fillId="41" borderId="12" xfId="0" applyFont="1" applyFill="1" applyBorder="1" applyAlignment="1">
      <alignment horizontal="center" vertical="center"/>
    </xf>
    <xf numFmtId="0" fontId="8" fillId="41" borderId="12" xfId="66" applyNumberFormat="1" applyFont="1" applyFill="1" applyBorder="1" applyAlignment="1" applyProtection="1">
      <alignment horizontal="left" vertical="top" wrapText="1"/>
      <protection hidden="1"/>
    </xf>
    <xf numFmtId="0" fontId="8" fillId="41" borderId="12" xfId="0" applyFont="1" applyFill="1" applyBorder="1" applyAlignment="1">
      <alignment horizontal="left" vertical="top"/>
    </xf>
    <xf numFmtId="0" fontId="90" fillId="0" borderId="0" xfId="0" applyFont="1" applyAlignment="1">
      <alignment/>
    </xf>
    <xf numFmtId="0" fontId="5" fillId="41" borderId="0" xfId="66" applyFont="1" applyFill="1">
      <alignment/>
      <protection/>
    </xf>
    <xf numFmtId="0" fontId="19" fillId="41" borderId="0" xfId="66" applyFont="1" applyFill="1" applyProtection="1">
      <alignment/>
      <protection hidden="1"/>
    </xf>
    <xf numFmtId="49" fontId="19" fillId="41" borderId="0" xfId="66" applyNumberFormat="1" applyFont="1" applyFill="1" applyProtection="1">
      <alignment/>
      <protection hidden="1"/>
    </xf>
    <xf numFmtId="49" fontId="19" fillId="41" borderId="0" xfId="66" applyNumberFormat="1" applyFont="1" applyFill="1" applyBorder="1" applyProtection="1">
      <alignment/>
      <protection hidden="1"/>
    </xf>
    <xf numFmtId="0" fontId="19" fillId="41" borderId="0" xfId="66" applyFont="1" applyFill="1" applyBorder="1" applyProtection="1">
      <alignment/>
      <protection hidden="1"/>
    </xf>
    <xf numFmtId="165" fontId="12" fillId="41" borderId="0" xfId="66" applyNumberFormat="1" applyFont="1" applyFill="1" applyBorder="1" applyAlignment="1" applyProtection="1">
      <alignment horizontal="right"/>
      <protection hidden="1"/>
    </xf>
    <xf numFmtId="0" fontId="5" fillId="41" borderId="0" xfId="66" applyFill="1">
      <alignment/>
      <protection/>
    </xf>
    <xf numFmtId="0" fontId="22" fillId="41" borderId="12" xfId="66" applyFont="1" applyFill="1" applyBorder="1" applyAlignment="1">
      <alignment horizontal="center" vertical="center"/>
      <protection/>
    </xf>
    <xf numFmtId="0" fontId="13" fillId="41" borderId="12" xfId="66" applyNumberFormat="1" applyFont="1" applyFill="1" applyBorder="1" applyAlignment="1" applyProtection="1">
      <alignment horizontal="center" vertical="top" wrapText="1"/>
      <protection hidden="1"/>
    </xf>
    <xf numFmtId="0" fontId="13" fillId="41" borderId="12" xfId="66" applyNumberFormat="1" applyFont="1" applyFill="1" applyBorder="1" applyAlignment="1" applyProtection="1">
      <alignment horizontal="center" vertical="center" wrapText="1"/>
      <protection hidden="1"/>
    </xf>
    <xf numFmtId="0" fontId="11" fillId="41" borderId="12" xfId="66" applyFont="1" applyFill="1" applyBorder="1" applyAlignment="1">
      <alignment horizontal="left" vertical="top" wrapText="1"/>
      <protection/>
    </xf>
    <xf numFmtId="0" fontId="11" fillId="41" borderId="12" xfId="66" applyFont="1" applyFill="1" applyBorder="1" applyAlignment="1">
      <alignment horizontal="center" vertical="center" wrapText="1"/>
      <protection/>
    </xf>
    <xf numFmtId="0" fontId="13" fillId="41" borderId="12" xfId="66" applyFont="1" applyFill="1" applyBorder="1" applyAlignment="1">
      <alignment horizontal="center" vertical="center" wrapText="1"/>
      <protection/>
    </xf>
    <xf numFmtId="49" fontId="13" fillId="41" borderId="12" xfId="66" applyNumberFormat="1" applyFont="1" applyFill="1" applyBorder="1" applyAlignment="1">
      <alignment horizontal="center" vertical="center"/>
      <protection/>
    </xf>
    <xf numFmtId="165" fontId="11" fillId="41" borderId="12" xfId="66" applyNumberFormat="1" applyFont="1" applyFill="1" applyBorder="1" applyAlignment="1">
      <alignment horizontal="center" vertical="center" wrapText="1"/>
      <protection/>
    </xf>
    <xf numFmtId="0" fontId="10" fillId="41" borderId="0" xfId="66" applyFont="1" applyFill="1">
      <alignment/>
      <protection/>
    </xf>
    <xf numFmtId="49" fontId="11" fillId="41" borderId="12" xfId="66" applyNumberFormat="1" applyFont="1" applyFill="1" applyBorder="1" applyAlignment="1">
      <alignment horizontal="center" vertical="center" wrapText="1"/>
      <protection/>
    </xf>
    <xf numFmtId="49" fontId="13" fillId="41" borderId="12" xfId="66" applyNumberFormat="1" applyFont="1" applyFill="1" applyBorder="1" applyAlignment="1">
      <alignment horizontal="center" vertical="center" wrapText="1"/>
      <protection/>
    </xf>
    <xf numFmtId="165" fontId="13" fillId="41" borderId="12" xfId="66" applyNumberFormat="1" applyFont="1" applyFill="1" applyBorder="1" applyAlignment="1">
      <alignment horizontal="center" vertical="center" wrapText="1"/>
      <protection/>
    </xf>
    <xf numFmtId="0" fontId="13" fillId="41" borderId="12" xfId="66" applyNumberFormat="1" applyFont="1" applyFill="1" applyBorder="1" applyAlignment="1" applyProtection="1">
      <alignment horizontal="center" vertical="center"/>
      <protection hidden="1"/>
    </xf>
    <xf numFmtId="0" fontId="13" fillId="42" borderId="12" xfId="66" applyFont="1" applyFill="1" applyBorder="1" applyAlignment="1">
      <alignment horizontal="center" vertical="center" wrapText="1"/>
      <protection/>
    </xf>
    <xf numFmtId="49" fontId="13" fillId="42" borderId="12" xfId="66" applyNumberFormat="1" applyFont="1" applyFill="1" applyBorder="1" applyAlignment="1">
      <alignment horizontal="center" vertical="center" wrapText="1"/>
      <protection/>
    </xf>
    <xf numFmtId="0" fontId="5" fillId="42" borderId="0" xfId="66" applyFill="1">
      <alignment/>
      <protection/>
    </xf>
    <xf numFmtId="0" fontId="20" fillId="41" borderId="0" xfId="66" applyFont="1" applyFill="1">
      <alignment/>
      <protection/>
    </xf>
    <xf numFmtId="1" fontId="13" fillId="41" borderId="12" xfId="66" applyNumberFormat="1" applyFont="1" applyFill="1" applyBorder="1" applyAlignment="1" applyProtection="1">
      <alignment horizontal="center" vertical="center"/>
      <protection hidden="1"/>
    </xf>
    <xf numFmtId="0" fontId="92" fillId="41" borderId="0" xfId="66" applyFont="1" applyFill="1">
      <alignment/>
      <protection/>
    </xf>
    <xf numFmtId="0" fontId="92" fillId="42" borderId="0" xfId="66" applyFont="1" applyFill="1">
      <alignment/>
      <protection/>
    </xf>
    <xf numFmtId="49" fontId="11" fillId="41" borderId="12" xfId="66" applyNumberFormat="1" applyFont="1" applyFill="1" applyBorder="1" applyAlignment="1" applyProtection="1">
      <alignment horizontal="center" vertical="center"/>
      <protection hidden="1"/>
    </xf>
    <xf numFmtId="0" fontId="23" fillId="41" borderId="12" xfId="66" applyFont="1" applyFill="1" applyBorder="1" applyAlignment="1">
      <alignment horizontal="left" vertical="top" wrapText="1"/>
      <protection/>
    </xf>
    <xf numFmtId="0" fontId="23" fillId="41" borderId="12" xfId="66" applyFont="1" applyFill="1" applyBorder="1" applyAlignment="1">
      <alignment horizontal="center" vertical="center" wrapText="1"/>
      <protection/>
    </xf>
    <xf numFmtId="49" fontId="23" fillId="41" borderId="12" xfId="66" applyNumberFormat="1" applyFont="1" applyFill="1" applyBorder="1" applyAlignment="1">
      <alignment horizontal="center" vertical="center" wrapText="1"/>
      <protection/>
    </xf>
    <xf numFmtId="49" fontId="23" fillId="41" borderId="12" xfId="66" applyNumberFormat="1" applyFont="1" applyFill="1" applyBorder="1" applyAlignment="1" applyProtection="1">
      <alignment horizontal="center" vertical="center"/>
      <protection hidden="1"/>
    </xf>
    <xf numFmtId="165" fontId="23" fillId="41" borderId="12" xfId="66" applyNumberFormat="1" applyFont="1" applyFill="1" applyBorder="1" applyAlignment="1">
      <alignment horizontal="center" vertical="center" wrapText="1"/>
      <protection/>
    </xf>
    <xf numFmtId="0" fontId="24" fillId="41" borderId="12" xfId="66" applyFont="1" applyFill="1" applyBorder="1" applyAlignment="1">
      <alignment horizontal="left" vertical="top" wrapText="1"/>
      <protection/>
    </xf>
    <xf numFmtId="0" fontId="24" fillId="41" borderId="12" xfId="66" applyFont="1" applyFill="1" applyBorder="1" applyAlignment="1">
      <alignment horizontal="center" vertical="center" wrapText="1"/>
      <protection/>
    </xf>
    <xf numFmtId="49" fontId="24" fillId="41" borderId="12" xfId="66" applyNumberFormat="1" applyFont="1" applyFill="1" applyBorder="1" applyAlignment="1">
      <alignment horizontal="center" vertical="center" wrapText="1"/>
      <protection/>
    </xf>
    <xf numFmtId="49" fontId="24" fillId="41" borderId="12" xfId="66" applyNumberFormat="1" applyFont="1" applyFill="1" applyBorder="1" applyAlignment="1" applyProtection="1">
      <alignment horizontal="center" vertical="center"/>
      <protection hidden="1"/>
    </xf>
    <xf numFmtId="165" fontId="24" fillId="41" borderId="12" xfId="66" applyNumberFormat="1" applyFont="1" applyFill="1" applyBorder="1" applyAlignment="1">
      <alignment horizontal="center" vertical="center" wrapText="1"/>
      <protection/>
    </xf>
    <xf numFmtId="166" fontId="13" fillId="44" borderId="12" xfId="66" applyNumberFormat="1" applyFont="1" applyFill="1" applyBorder="1" applyAlignment="1" applyProtection="1">
      <alignment horizontal="center" vertical="center"/>
      <protection hidden="1"/>
    </xf>
    <xf numFmtId="49" fontId="13" fillId="44" borderId="12" xfId="66" applyNumberFormat="1" applyFont="1" applyFill="1" applyBorder="1" applyAlignment="1" applyProtection="1">
      <alignment horizontal="center" vertical="center"/>
      <protection hidden="1"/>
    </xf>
    <xf numFmtId="0" fontId="16" fillId="41" borderId="0" xfId="66" applyFont="1" applyFill="1">
      <alignment/>
      <protection/>
    </xf>
    <xf numFmtId="0" fontId="17" fillId="41" borderId="0" xfId="66" applyFont="1" applyFill="1">
      <alignment/>
      <protection/>
    </xf>
    <xf numFmtId="0" fontId="24" fillId="41" borderId="12" xfId="66" applyFont="1" applyFill="1" applyBorder="1" applyAlignment="1">
      <alignment horizontal="justify" vertical="center" wrapText="1"/>
      <protection/>
    </xf>
    <xf numFmtId="0" fontId="13" fillId="41" borderId="12" xfId="66" applyFont="1" applyFill="1" applyBorder="1" applyAlignment="1">
      <alignment horizontal="left" vertical="center" wrapText="1"/>
      <protection/>
    </xf>
    <xf numFmtId="0" fontId="13" fillId="42" borderId="12" xfId="66" applyFont="1" applyFill="1" applyBorder="1" applyAlignment="1">
      <alignment horizontal="justify" vertical="center" wrapText="1"/>
      <protection/>
    </xf>
    <xf numFmtId="0" fontId="13" fillId="42" borderId="12" xfId="66" applyFont="1" applyFill="1" applyBorder="1" applyAlignment="1">
      <alignment horizontal="left" vertical="center" wrapText="1"/>
      <protection/>
    </xf>
    <xf numFmtId="0" fontId="13" fillId="45" borderId="12" xfId="66" applyFont="1" applyFill="1" applyBorder="1" applyAlignment="1">
      <alignment horizontal="center" vertical="center"/>
      <protection/>
    </xf>
    <xf numFmtId="166" fontId="13" fillId="45" borderId="12" xfId="66" applyNumberFormat="1" applyFont="1" applyFill="1" applyBorder="1" applyAlignment="1" applyProtection="1">
      <alignment horizontal="center" vertical="center"/>
      <protection hidden="1"/>
    </xf>
    <xf numFmtId="49" fontId="13" fillId="45" borderId="12" xfId="66" applyNumberFormat="1" applyFont="1" applyFill="1" applyBorder="1" applyAlignment="1" applyProtection="1">
      <alignment horizontal="center" vertical="center"/>
      <protection hidden="1"/>
    </xf>
    <xf numFmtId="167" fontId="13" fillId="45" borderId="12" xfId="66" applyNumberFormat="1" applyFont="1" applyFill="1" applyBorder="1" applyAlignment="1" applyProtection="1">
      <alignment horizontal="center" vertical="center"/>
      <protection hidden="1"/>
    </xf>
    <xf numFmtId="165" fontId="13" fillId="45" borderId="12" xfId="66" applyNumberFormat="1" applyFont="1" applyFill="1" applyBorder="1" applyAlignment="1">
      <alignment horizontal="center" vertical="center" wrapText="1"/>
      <protection/>
    </xf>
    <xf numFmtId="0" fontId="18" fillId="41" borderId="0" xfId="66" applyFont="1" applyFill="1">
      <alignment/>
      <protection/>
    </xf>
    <xf numFmtId="0" fontId="11" fillId="41" borderId="12" xfId="66" applyFont="1" applyFill="1" applyBorder="1" applyAlignment="1">
      <alignment horizontal="center" vertical="center"/>
      <protection/>
    </xf>
    <xf numFmtId="167" fontId="11" fillId="41" borderId="12" xfId="66" applyNumberFormat="1" applyFont="1" applyFill="1" applyBorder="1" applyAlignment="1" applyProtection="1">
      <alignment horizontal="center" vertical="center"/>
      <protection hidden="1"/>
    </xf>
    <xf numFmtId="0" fontId="23" fillId="41" borderId="12" xfId="68" applyNumberFormat="1" applyFont="1" applyFill="1" applyBorder="1" applyAlignment="1" applyProtection="1">
      <alignment horizontal="left" vertical="top" wrapText="1"/>
      <protection hidden="1"/>
    </xf>
    <xf numFmtId="0" fontId="23" fillId="41" borderId="12" xfId="66" applyFont="1" applyFill="1" applyBorder="1" applyAlignment="1">
      <alignment horizontal="center" vertical="center"/>
      <protection/>
    </xf>
    <xf numFmtId="166" fontId="23" fillId="41" borderId="12" xfId="66" applyNumberFormat="1" applyFont="1" applyFill="1" applyBorder="1" applyAlignment="1" applyProtection="1">
      <alignment horizontal="center" vertical="center"/>
      <protection hidden="1"/>
    </xf>
    <xf numFmtId="167" fontId="23" fillId="41" borderId="12" xfId="66" applyNumberFormat="1" applyFont="1" applyFill="1" applyBorder="1" applyAlignment="1" applyProtection="1">
      <alignment horizontal="center" vertical="center"/>
      <protection hidden="1"/>
    </xf>
    <xf numFmtId="0" fontId="25" fillId="41" borderId="0" xfId="66" applyFont="1" applyFill="1">
      <alignment/>
      <protection/>
    </xf>
    <xf numFmtId="0" fontId="18" fillId="42" borderId="0" xfId="66" applyFont="1" applyFill="1">
      <alignment/>
      <protection/>
    </xf>
    <xf numFmtId="0" fontId="24" fillId="41" borderId="12" xfId="66" applyFont="1" applyFill="1" applyBorder="1" applyAlignment="1">
      <alignment horizontal="center" vertical="center"/>
      <protection/>
    </xf>
    <xf numFmtId="166" fontId="24" fillId="41" borderId="12" xfId="66" applyNumberFormat="1" applyFont="1" applyFill="1" applyBorder="1" applyAlignment="1" applyProtection="1">
      <alignment horizontal="center" vertical="center"/>
      <protection hidden="1"/>
    </xf>
    <xf numFmtId="167" fontId="24" fillId="41" borderId="12" xfId="66" applyNumberFormat="1" applyFont="1" applyFill="1" applyBorder="1" applyAlignment="1" applyProtection="1">
      <alignment horizontal="center" vertical="center"/>
      <protection hidden="1"/>
    </xf>
    <xf numFmtId="0" fontId="11" fillId="41" borderId="12" xfId="66" applyFont="1" applyFill="1" applyBorder="1" applyAlignment="1">
      <alignment horizontal="left" wrapText="1"/>
      <protection/>
    </xf>
    <xf numFmtId="167" fontId="13" fillId="41" borderId="12" xfId="66" applyNumberFormat="1" applyFont="1" applyFill="1" applyBorder="1" applyAlignment="1" applyProtection="1">
      <alignment horizontal="center"/>
      <protection hidden="1"/>
    </xf>
    <xf numFmtId="0" fontId="23" fillId="41" borderId="12" xfId="66" applyFont="1" applyFill="1" applyBorder="1" applyAlignment="1">
      <alignment horizontal="left" vertical="center" wrapText="1"/>
      <protection/>
    </xf>
    <xf numFmtId="0" fontId="24" fillId="41" borderId="12" xfId="66" applyFont="1" applyFill="1" applyBorder="1" applyAlignment="1">
      <alignment vertical="center" wrapText="1"/>
      <protection/>
    </xf>
    <xf numFmtId="0" fontId="26" fillId="41" borderId="0" xfId="66" applyFont="1" applyFill="1">
      <alignment/>
      <protection/>
    </xf>
    <xf numFmtId="0" fontId="13" fillId="45" borderId="12" xfId="66" applyFont="1" applyFill="1" applyBorder="1" applyAlignment="1">
      <alignment horizontal="left" vertical="center" wrapText="1"/>
      <protection/>
    </xf>
    <xf numFmtId="0" fontId="27" fillId="41" borderId="0" xfId="66" applyFont="1" applyFill="1">
      <alignment/>
      <protection/>
    </xf>
    <xf numFmtId="0" fontId="28" fillId="41" borderId="0" xfId="66" applyFont="1" applyFill="1">
      <alignment/>
      <protection/>
    </xf>
    <xf numFmtId="0" fontId="24" fillId="41" borderId="12" xfId="66" applyFont="1" applyFill="1" applyBorder="1" applyAlignment="1">
      <alignment horizontal="left" vertical="center" wrapText="1"/>
      <protection/>
    </xf>
    <xf numFmtId="0" fontId="93" fillId="41" borderId="0" xfId="66" applyFont="1" applyFill="1">
      <alignment/>
      <protection/>
    </xf>
    <xf numFmtId="0" fontId="24" fillId="45" borderId="12" xfId="66" applyFont="1" applyFill="1" applyBorder="1" applyAlignment="1">
      <alignment horizontal="center" vertical="center"/>
      <protection/>
    </xf>
    <xf numFmtId="49" fontId="24" fillId="45" borderId="12" xfId="66" applyNumberFormat="1" applyFont="1" applyFill="1" applyBorder="1" applyAlignment="1" applyProtection="1">
      <alignment horizontal="center" vertical="center"/>
      <protection hidden="1"/>
    </xf>
    <xf numFmtId="165" fontId="24" fillId="45" borderId="12" xfId="66" applyNumberFormat="1" applyFont="1" applyFill="1" applyBorder="1" applyAlignment="1">
      <alignment horizontal="center" vertical="center" wrapText="1"/>
      <protection/>
    </xf>
    <xf numFmtId="0" fontId="5" fillId="45" borderId="0" xfId="66" applyFill="1">
      <alignment/>
      <protection/>
    </xf>
    <xf numFmtId="0" fontId="13" fillId="45" borderId="12" xfId="66" applyFont="1" applyFill="1" applyBorder="1" applyAlignment="1">
      <alignment horizontal="center" vertical="center" wrapText="1"/>
      <protection/>
    </xf>
    <xf numFmtId="0" fontId="11" fillId="41" borderId="12" xfId="66" applyFont="1" applyFill="1" applyBorder="1" applyAlignment="1">
      <alignment vertical="top" wrapText="1"/>
      <protection/>
    </xf>
    <xf numFmtId="0" fontId="15" fillId="41" borderId="0" xfId="66" applyFont="1" applyFill="1">
      <alignment/>
      <protection/>
    </xf>
    <xf numFmtId="49" fontId="11" fillId="41" borderId="12" xfId="66" applyNumberFormat="1" applyFont="1" applyFill="1" applyBorder="1" applyAlignment="1" applyProtection="1">
      <alignment horizontal="center"/>
      <protection hidden="1"/>
    </xf>
    <xf numFmtId="0" fontId="5" fillId="42" borderId="0" xfId="66" applyFont="1" applyFill="1">
      <alignment/>
      <protection/>
    </xf>
    <xf numFmtId="0" fontId="11" fillId="41" borderId="12" xfId="66" applyFont="1" applyFill="1" applyBorder="1" applyAlignment="1">
      <alignment horizontal="center"/>
      <protection/>
    </xf>
    <xf numFmtId="166" fontId="11" fillId="41" borderId="12" xfId="66" applyNumberFormat="1" applyFont="1" applyFill="1" applyBorder="1" applyAlignment="1" applyProtection="1">
      <alignment horizontal="center"/>
      <protection hidden="1"/>
    </xf>
    <xf numFmtId="49" fontId="5" fillId="41" borderId="0" xfId="66" applyNumberFormat="1" applyFont="1" applyFill="1">
      <alignment/>
      <protection/>
    </xf>
    <xf numFmtId="0" fontId="5" fillId="41" borderId="0" xfId="66" applyFont="1" applyFill="1" applyBorder="1">
      <alignment/>
      <protection/>
    </xf>
    <xf numFmtId="0" fontId="5" fillId="41" borderId="0" xfId="66" applyFont="1" applyFill="1" applyBorder="1" applyAlignment="1">
      <alignment horizontal="right"/>
      <protection/>
    </xf>
    <xf numFmtId="165" fontId="5" fillId="41" borderId="0" xfId="66" applyNumberFormat="1" applyFont="1" applyFill="1" applyBorder="1">
      <alignment/>
      <protection/>
    </xf>
    <xf numFmtId="0" fontId="7" fillId="41" borderId="0" xfId="66" applyFont="1" applyFill="1" applyAlignment="1">
      <alignment horizontal="center" vertical="center"/>
      <protection/>
    </xf>
    <xf numFmtId="0" fontId="12" fillId="41" borderId="0" xfId="66" applyFont="1" applyFill="1" applyAlignment="1">
      <alignment horizontal="center" vertical="center"/>
      <protection/>
    </xf>
    <xf numFmtId="0" fontId="7" fillId="41" borderId="0" xfId="66" applyFont="1" applyFill="1">
      <alignment/>
      <protection/>
    </xf>
    <xf numFmtId="0" fontId="9" fillId="0" borderId="0" xfId="78" applyFont="1" applyFill="1" applyAlignment="1">
      <alignment/>
      <protection/>
    </xf>
    <xf numFmtId="0" fontId="14" fillId="41" borderId="0" xfId="66" applyFont="1" applyFill="1" applyBorder="1" applyAlignment="1">
      <alignment horizontal="center" vertical="center"/>
      <protection/>
    </xf>
    <xf numFmtId="0" fontId="13" fillId="41" borderId="12" xfId="66" applyFont="1" applyFill="1" applyBorder="1" applyAlignment="1">
      <alignment horizontal="center" wrapText="1"/>
      <protection/>
    </xf>
    <xf numFmtId="0" fontId="30" fillId="41" borderId="12" xfId="72" applyFont="1" applyFill="1" applyBorder="1" applyAlignment="1">
      <alignment horizontal="left" wrapText="1"/>
      <protection/>
    </xf>
    <xf numFmtId="49" fontId="30" fillId="41" borderId="12" xfId="72" applyNumberFormat="1" applyFont="1" applyFill="1" applyBorder="1" applyAlignment="1">
      <alignment horizontal="center" vertical="center" wrapText="1"/>
      <protection/>
    </xf>
    <xf numFmtId="0" fontId="24" fillId="41" borderId="12" xfId="66" applyNumberFormat="1" applyFont="1" applyFill="1" applyBorder="1" applyAlignment="1" applyProtection="1">
      <alignment horizontal="center" vertical="center"/>
      <protection hidden="1"/>
    </xf>
    <xf numFmtId="0" fontId="15" fillId="42" borderId="0" xfId="66" applyFont="1" applyFill="1" applyAlignment="1">
      <alignment horizontal="left"/>
      <protection/>
    </xf>
    <xf numFmtId="49" fontId="11" fillId="41" borderId="12" xfId="66" applyNumberFormat="1" applyFont="1" applyFill="1" applyBorder="1" applyAlignment="1">
      <alignment horizontal="left" vertical="center" wrapText="1"/>
      <protection/>
    </xf>
    <xf numFmtId="0" fontId="11" fillId="41" borderId="0" xfId="66" applyFont="1" applyFill="1" applyBorder="1" applyAlignment="1">
      <alignment horizontal="left" wrapText="1"/>
      <protection/>
    </xf>
    <xf numFmtId="49" fontId="11" fillId="41" borderId="0" xfId="66" applyNumberFormat="1" applyFont="1" applyFill="1" applyBorder="1" applyAlignment="1">
      <alignment horizontal="left" wrapText="1"/>
      <protection/>
    </xf>
    <xf numFmtId="0" fontId="11" fillId="41" borderId="0" xfId="66" applyFont="1" applyFill="1" applyBorder="1" applyAlignment="1">
      <alignment horizontal="center" vertical="center" wrapText="1"/>
      <protection/>
    </xf>
    <xf numFmtId="0" fontId="13" fillId="41" borderId="0" xfId="66" applyFont="1" applyFill="1" applyBorder="1" applyAlignment="1">
      <alignment horizontal="center" vertical="center" wrapText="1"/>
      <protection/>
    </xf>
    <xf numFmtId="164" fontId="11" fillId="41" borderId="0" xfId="66" applyNumberFormat="1" applyFont="1" applyFill="1" applyBorder="1" applyAlignment="1">
      <alignment horizontal="right" vertical="center" wrapText="1"/>
      <protection/>
    </xf>
    <xf numFmtId="49" fontId="7" fillId="41" borderId="0" xfId="66" applyNumberFormat="1" applyFont="1" applyFill="1">
      <alignment/>
      <protection/>
    </xf>
    <xf numFmtId="164" fontId="7" fillId="41" borderId="0" xfId="66" applyNumberFormat="1" applyFont="1" applyFill="1" applyAlignment="1">
      <alignment horizontal="right"/>
      <protection/>
    </xf>
    <xf numFmtId="164" fontId="7" fillId="41" borderId="0" xfId="66" applyNumberFormat="1" applyFont="1" applyFill="1">
      <alignment/>
      <protection/>
    </xf>
    <xf numFmtId="49" fontId="24" fillId="42" borderId="12" xfId="66" applyNumberFormat="1" applyFont="1" applyFill="1" applyBorder="1" applyAlignment="1">
      <alignment horizontal="center" vertical="center" wrapText="1"/>
      <protection/>
    </xf>
    <xf numFmtId="165" fontId="22" fillId="41" borderId="12" xfId="78" applyNumberFormat="1" applyFont="1" applyFill="1" applyBorder="1" applyAlignment="1">
      <alignment horizontal="center" vertical="center" wrapText="1"/>
      <protection/>
    </xf>
    <xf numFmtId="49" fontId="87" fillId="42" borderId="12" xfId="0" applyNumberFormat="1" applyFont="1" applyFill="1" applyBorder="1" applyAlignment="1">
      <alignment horizontal="center" vertical="center"/>
    </xf>
    <xf numFmtId="0" fontId="87" fillId="42" borderId="12" xfId="0" applyFont="1" applyFill="1" applyBorder="1" applyAlignment="1">
      <alignment horizontal="center" vertical="center" wrapText="1"/>
    </xf>
    <xf numFmtId="0" fontId="87" fillId="42" borderId="12" xfId="0" applyFont="1" applyFill="1" applyBorder="1" applyAlignment="1">
      <alignment horizontal="left" vertical="center" wrapText="1"/>
    </xf>
    <xf numFmtId="165" fontId="87" fillId="42" borderId="12" xfId="0" applyNumberFormat="1" applyFont="1" applyFill="1" applyBorder="1" applyAlignment="1">
      <alignment horizontal="center" vertical="center" wrapText="1"/>
    </xf>
    <xf numFmtId="164" fontId="87" fillId="42" borderId="0" xfId="0" applyNumberFormat="1" applyFont="1" applyFill="1" applyBorder="1" applyAlignment="1">
      <alignment horizontal="center" vertical="center" wrapText="1"/>
    </xf>
    <xf numFmtId="0" fontId="88" fillId="42" borderId="0" xfId="0" applyFont="1" applyFill="1" applyAlignment="1">
      <alignment/>
    </xf>
    <xf numFmtId="0" fontId="9" fillId="0" borderId="12" xfId="77" applyFont="1" applyFill="1" applyBorder="1" applyAlignment="1" applyProtection="1">
      <alignment horizontal="center" vertical="center"/>
      <protection hidden="1"/>
    </xf>
    <xf numFmtId="0" fontId="34" fillId="0" borderId="13" xfId="0" applyFont="1" applyBorder="1" applyAlignment="1">
      <alignment horizontal="left" vertical="top" wrapText="1"/>
    </xf>
    <xf numFmtId="165" fontId="86" fillId="0" borderId="12" xfId="0" applyNumberFormat="1" applyFont="1" applyBorder="1" applyAlignment="1">
      <alignment horizontal="center" vertical="center"/>
    </xf>
    <xf numFmtId="165" fontId="87" fillId="0" borderId="12" xfId="0" applyNumberFormat="1" applyFont="1" applyBorder="1" applyAlignment="1">
      <alignment horizontal="center" vertical="center"/>
    </xf>
    <xf numFmtId="0" fontId="10" fillId="45" borderId="0" xfId="66" applyFont="1" applyFill="1">
      <alignment/>
      <protection/>
    </xf>
    <xf numFmtId="0" fontId="13" fillId="45" borderId="12" xfId="66" applyFont="1" applyFill="1" applyBorder="1" applyAlignment="1">
      <alignment horizontal="left" vertical="top" wrapText="1"/>
      <protection/>
    </xf>
    <xf numFmtId="0" fontId="20" fillId="45" borderId="0" xfId="66" applyFont="1" applyFill="1">
      <alignment/>
      <protection/>
    </xf>
    <xf numFmtId="0" fontId="11" fillId="45" borderId="12" xfId="66" applyFont="1" applyFill="1" applyBorder="1" applyAlignment="1">
      <alignment horizontal="left" vertical="top" wrapText="1"/>
      <protection/>
    </xf>
    <xf numFmtId="49" fontId="11" fillId="45" borderId="12" xfId="66" applyNumberFormat="1" applyFont="1" applyFill="1" applyBorder="1" applyAlignment="1" applyProtection="1">
      <alignment horizontal="center" vertical="center"/>
      <protection hidden="1"/>
    </xf>
    <xf numFmtId="165" fontId="11" fillId="45" borderId="12" xfId="66" applyNumberFormat="1" applyFont="1" applyFill="1" applyBorder="1" applyAlignment="1">
      <alignment horizontal="center" vertical="center" wrapText="1"/>
      <protection/>
    </xf>
    <xf numFmtId="0" fontId="23" fillId="45" borderId="12" xfId="66" applyFont="1" applyFill="1" applyBorder="1" applyAlignment="1">
      <alignment horizontal="left" vertical="top" wrapText="1"/>
      <protection/>
    </xf>
    <xf numFmtId="0" fontId="16" fillId="45" borderId="0" xfId="66" applyFont="1" applyFill="1">
      <alignment/>
      <protection/>
    </xf>
    <xf numFmtId="0" fontId="17" fillId="45" borderId="0" xfId="66" applyFont="1" applyFill="1">
      <alignment/>
      <protection/>
    </xf>
    <xf numFmtId="0" fontId="18" fillId="45" borderId="0" xfId="66" applyFont="1" applyFill="1">
      <alignment/>
      <protection/>
    </xf>
    <xf numFmtId="0" fontId="25" fillId="45" borderId="0" xfId="66" applyFont="1" applyFill="1">
      <alignment/>
      <protection/>
    </xf>
    <xf numFmtId="0" fontId="26" fillId="45" borderId="0" xfId="66" applyFont="1" applyFill="1">
      <alignment/>
      <protection/>
    </xf>
    <xf numFmtId="0" fontId="27" fillId="45" borderId="0" xfId="66" applyFont="1" applyFill="1">
      <alignment/>
      <protection/>
    </xf>
    <xf numFmtId="0" fontId="28" fillId="45" borderId="0" xfId="66" applyFont="1" applyFill="1">
      <alignment/>
      <protection/>
    </xf>
    <xf numFmtId="0" fontId="15" fillId="45" borderId="0" xfId="66" applyFont="1" applyFill="1">
      <alignment/>
      <protection/>
    </xf>
    <xf numFmtId="0" fontId="13" fillId="41" borderId="12" xfId="66" applyFont="1" applyFill="1" applyBorder="1" applyAlignment="1">
      <alignment vertical="center" wrapText="1"/>
      <protection/>
    </xf>
    <xf numFmtId="3" fontId="12" fillId="41" borderId="12" xfId="66" applyNumberFormat="1" applyFont="1" applyFill="1" applyBorder="1" applyAlignment="1">
      <alignment horizontal="center" vertical="center" wrapText="1"/>
      <protection/>
    </xf>
    <xf numFmtId="0" fontId="91" fillId="0" borderId="12" xfId="72" applyFont="1" applyBorder="1" applyAlignment="1">
      <alignment horizontal="center" vertical="center" wrapText="1"/>
      <protection/>
    </xf>
    <xf numFmtId="0" fontId="91" fillId="41" borderId="12" xfId="72" applyFont="1" applyFill="1" applyBorder="1" applyAlignment="1">
      <alignment horizontal="center" vertical="center" wrapText="1"/>
      <protection/>
    </xf>
    <xf numFmtId="0" fontId="94" fillId="41" borderId="12" xfId="72" applyFont="1" applyFill="1" applyBorder="1" applyAlignment="1">
      <alignment horizontal="center" vertical="center" wrapText="1"/>
      <protection/>
    </xf>
    <xf numFmtId="0" fontId="13" fillId="0" borderId="12" xfId="66" applyFont="1" applyBorder="1" applyAlignment="1">
      <alignment vertical="center" wrapText="1"/>
      <protection/>
    </xf>
    <xf numFmtId="165" fontId="94" fillId="41" borderId="12" xfId="72" applyNumberFormat="1" applyFont="1" applyFill="1" applyBorder="1" applyAlignment="1">
      <alignment horizontal="center" vertical="center" wrapText="1"/>
      <protection/>
    </xf>
    <xf numFmtId="0" fontId="63" fillId="41" borderId="0" xfId="72" applyFill="1" applyAlignment="1">
      <alignment horizontal="right"/>
      <protection/>
    </xf>
    <xf numFmtId="165" fontId="94" fillId="0" borderId="12" xfId="72" applyNumberFormat="1" applyFont="1" applyBorder="1" applyAlignment="1">
      <alignment horizontal="center" vertical="center" wrapText="1"/>
      <protection/>
    </xf>
    <xf numFmtId="164" fontId="8" fillId="42" borderId="12" xfId="66" applyNumberFormat="1" applyFont="1" applyFill="1" applyBorder="1" applyAlignment="1">
      <alignment horizontal="center" vertical="center" wrapText="1"/>
      <protection/>
    </xf>
    <xf numFmtId="0" fontId="8" fillId="42" borderId="12" xfId="66" applyNumberFormat="1" applyFont="1" applyFill="1" applyBorder="1" applyAlignment="1">
      <alignment horizontal="center" vertical="center" wrapText="1"/>
      <protection/>
    </xf>
    <xf numFmtId="165" fontId="11" fillId="42" borderId="12" xfId="75" applyNumberFormat="1" applyFont="1" applyFill="1" applyBorder="1" applyAlignment="1">
      <alignment horizontal="center" vertical="center" wrapText="1"/>
      <protection/>
    </xf>
    <xf numFmtId="165" fontId="13" fillId="42" borderId="12" xfId="75" applyNumberFormat="1" applyFont="1" applyFill="1" applyBorder="1" applyAlignment="1">
      <alignment horizontal="center" vertical="center" wrapText="1"/>
      <protection/>
    </xf>
    <xf numFmtId="0" fontId="7" fillId="42" borderId="0" xfId="75" applyFont="1" applyFill="1">
      <alignment/>
      <protection/>
    </xf>
    <xf numFmtId="0" fontId="12" fillId="46" borderId="0" xfId="75" applyFont="1" applyFill="1">
      <alignment/>
      <protection/>
    </xf>
    <xf numFmtId="166" fontId="24" fillId="45" borderId="12" xfId="66" applyNumberFormat="1" applyFont="1" applyFill="1" applyBorder="1" applyAlignment="1" applyProtection="1">
      <alignment horizontal="center" vertical="center"/>
      <protection hidden="1"/>
    </xf>
    <xf numFmtId="0" fontId="31" fillId="45" borderId="0" xfId="66" applyFont="1" applyFill="1">
      <alignment/>
      <protection/>
    </xf>
    <xf numFmtId="0" fontId="7" fillId="45" borderId="0" xfId="66" applyFont="1" applyFill="1">
      <alignment/>
      <protection/>
    </xf>
    <xf numFmtId="49" fontId="13" fillId="0" borderId="12" xfId="66" applyNumberFormat="1" applyFont="1" applyFill="1" applyBorder="1" applyAlignment="1">
      <alignment horizontal="center" vertical="center" wrapText="1"/>
      <protection/>
    </xf>
    <xf numFmtId="0" fontId="13" fillId="0" borderId="12" xfId="66" applyFont="1" applyFill="1" applyBorder="1" applyAlignment="1">
      <alignment horizontal="center" vertical="center" wrapText="1"/>
      <protection/>
    </xf>
    <xf numFmtId="166" fontId="13" fillId="0" borderId="12" xfId="66" applyNumberFormat="1" applyFont="1" applyFill="1" applyBorder="1" applyAlignment="1" applyProtection="1">
      <alignment horizontal="center" vertical="center"/>
      <protection hidden="1"/>
    </xf>
    <xf numFmtId="0" fontId="13" fillId="0" borderId="12" xfId="66" applyFont="1" applyFill="1" applyBorder="1" applyAlignment="1">
      <alignment horizontal="left" vertical="center" wrapText="1"/>
      <protection/>
    </xf>
    <xf numFmtId="166" fontId="11" fillId="45" borderId="12" xfId="66" applyNumberFormat="1" applyFont="1" applyFill="1" applyBorder="1" applyAlignment="1" applyProtection="1">
      <alignment horizontal="center" vertical="center"/>
      <protection hidden="1"/>
    </xf>
    <xf numFmtId="0" fontId="24" fillId="45" borderId="12" xfId="66" applyFont="1" applyFill="1" applyBorder="1" applyAlignment="1">
      <alignment horizontal="left" vertical="center" wrapText="1"/>
      <protection/>
    </xf>
    <xf numFmtId="0" fontId="11" fillId="45" borderId="12" xfId="75" applyFont="1" applyFill="1" applyBorder="1" applyAlignment="1">
      <alignment horizontal="left" wrapText="1"/>
      <protection/>
    </xf>
    <xf numFmtId="165" fontId="11" fillId="45" borderId="12" xfId="75" applyNumberFormat="1" applyFont="1" applyFill="1" applyBorder="1" applyAlignment="1">
      <alignment horizontal="center" vertical="center" wrapText="1"/>
      <protection/>
    </xf>
    <xf numFmtId="0" fontId="15" fillId="45" borderId="0" xfId="75" applyFont="1" applyFill="1">
      <alignment/>
      <protection/>
    </xf>
    <xf numFmtId="0" fontId="13" fillId="45" borderId="12" xfId="75" applyFont="1" applyFill="1" applyBorder="1" applyAlignment="1">
      <alignment horizontal="left" wrapText="1"/>
      <protection/>
    </xf>
    <xf numFmtId="165" fontId="13" fillId="45" borderId="12" xfId="75" applyNumberFormat="1" applyFont="1" applyFill="1" applyBorder="1" applyAlignment="1">
      <alignment horizontal="center" vertical="center" wrapText="1"/>
      <protection/>
    </xf>
    <xf numFmtId="0" fontId="7" fillId="45" borderId="0" xfId="75" applyFont="1" applyFill="1">
      <alignment/>
      <protection/>
    </xf>
    <xf numFmtId="0" fontId="11" fillId="45" borderId="12" xfId="75" applyFont="1" applyFill="1" applyBorder="1" applyAlignment="1">
      <alignment vertical="top" wrapText="1"/>
      <protection/>
    </xf>
    <xf numFmtId="0" fontId="13" fillId="45" borderId="12" xfId="75" applyFont="1" applyFill="1" applyBorder="1" applyAlignment="1">
      <alignment vertical="top" wrapText="1"/>
      <protection/>
    </xf>
    <xf numFmtId="49" fontId="13" fillId="41" borderId="12" xfId="66" applyNumberFormat="1" applyFont="1" applyFill="1" applyBorder="1" applyAlignment="1" applyProtection="1">
      <alignment horizontal="center" vertical="center" wrapText="1"/>
      <protection hidden="1"/>
    </xf>
    <xf numFmtId="0" fontId="87" fillId="0" borderId="0" xfId="66" applyFont="1" applyAlignment="1">
      <alignment wrapText="1"/>
      <protection/>
    </xf>
    <xf numFmtId="0" fontId="8" fillId="41" borderId="12" xfId="77" applyFont="1" applyFill="1" applyBorder="1" applyAlignment="1" applyProtection="1">
      <alignment horizontal="center" vertical="center"/>
      <protection hidden="1"/>
    </xf>
    <xf numFmtId="0" fontId="8" fillId="41" borderId="12" xfId="70" applyNumberFormat="1" applyFont="1" applyFill="1" applyBorder="1" applyAlignment="1" applyProtection="1">
      <alignment horizontal="left" vertical="top" wrapText="1"/>
      <protection hidden="1"/>
    </xf>
    <xf numFmtId="0" fontId="86" fillId="0" borderId="0" xfId="0" applyFont="1" applyAlignment="1">
      <alignment/>
    </xf>
    <xf numFmtId="0" fontId="9" fillId="41" borderId="12" xfId="77" applyFont="1" applyFill="1" applyBorder="1" applyAlignment="1" applyProtection="1">
      <alignment horizontal="center" vertical="center"/>
      <protection hidden="1"/>
    </xf>
    <xf numFmtId="0" fontId="9" fillId="41" borderId="12" xfId="70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Font="1" applyAlignment="1">
      <alignment/>
    </xf>
    <xf numFmtId="0" fontId="33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wrapText="1"/>
    </xf>
    <xf numFmtId="0" fontId="13" fillId="42" borderId="12" xfId="66" applyNumberFormat="1" applyFont="1" applyFill="1" applyBorder="1" applyAlignment="1" applyProtection="1">
      <alignment horizontal="center" vertical="center"/>
      <protection hidden="1"/>
    </xf>
    <xf numFmtId="0" fontId="20" fillId="42" borderId="0" xfId="66" applyFont="1" applyFill="1">
      <alignment/>
      <protection/>
    </xf>
    <xf numFmtId="0" fontId="13" fillId="41" borderId="12" xfId="66" applyFont="1" applyFill="1" applyBorder="1" applyAlignment="1">
      <alignment horizontal="center"/>
      <protection/>
    </xf>
    <xf numFmtId="166" fontId="13" fillId="41" borderId="12" xfId="66" applyNumberFormat="1" applyFont="1" applyFill="1" applyBorder="1" applyAlignment="1" applyProtection="1">
      <alignment horizontal="center"/>
      <protection hidden="1"/>
    </xf>
    <xf numFmtId="0" fontId="5" fillId="42" borderId="0" xfId="66" applyFill="1" applyAlignment="1">
      <alignment vertical="center"/>
      <protection/>
    </xf>
    <xf numFmtId="0" fontId="25" fillId="42" borderId="0" xfId="66" applyFont="1" applyFill="1">
      <alignment/>
      <protection/>
    </xf>
    <xf numFmtId="0" fontId="24" fillId="0" borderId="12" xfId="66" applyFont="1" applyFill="1" applyBorder="1" applyAlignment="1">
      <alignment vertical="center" wrapText="1"/>
      <protection/>
    </xf>
    <xf numFmtId="0" fontId="24" fillId="0" borderId="12" xfId="66" applyFont="1" applyFill="1" applyBorder="1" applyAlignment="1">
      <alignment horizontal="center" vertical="center"/>
      <protection/>
    </xf>
    <xf numFmtId="49" fontId="24" fillId="0" borderId="12" xfId="66" applyNumberFormat="1" applyFont="1" applyFill="1" applyBorder="1" applyAlignment="1">
      <alignment horizontal="center" vertical="center" wrapText="1"/>
      <protection/>
    </xf>
    <xf numFmtId="0" fontId="24" fillId="0" borderId="12" xfId="66" applyFont="1" applyFill="1" applyBorder="1" applyAlignment="1">
      <alignment horizontal="center" vertical="center" wrapText="1"/>
      <protection/>
    </xf>
    <xf numFmtId="0" fontId="13" fillId="0" borderId="12" xfId="66" applyFont="1" applyFill="1" applyBorder="1" applyAlignment="1">
      <alignment horizontal="center" vertical="center"/>
      <protection/>
    </xf>
    <xf numFmtId="0" fontId="28" fillId="42" borderId="0" xfId="66" applyFont="1" applyFill="1">
      <alignment/>
      <protection/>
    </xf>
    <xf numFmtId="0" fontId="11" fillId="0" borderId="12" xfId="66" applyFont="1" applyFill="1" applyBorder="1" applyAlignment="1">
      <alignment horizontal="left" vertical="top" wrapText="1"/>
      <protection/>
    </xf>
    <xf numFmtId="0" fontId="11" fillId="0" borderId="12" xfId="66" applyFont="1" applyFill="1" applyBorder="1" applyAlignment="1">
      <alignment horizontal="center" vertical="center" wrapText="1"/>
      <protection/>
    </xf>
    <xf numFmtId="49" fontId="11" fillId="0" borderId="12" xfId="66" applyNumberFormat="1" applyFont="1" applyFill="1" applyBorder="1" applyAlignment="1">
      <alignment horizontal="center" vertical="center" wrapText="1"/>
      <protection/>
    </xf>
    <xf numFmtId="49" fontId="11" fillId="0" borderId="12" xfId="66" applyNumberFormat="1" applyFont="1" applyFill="1" applyBorder="1" applyAlignment="1" applyProtection="1">
      <alignment horizontal="center" vertical="center"/>
      <protection hidden="1"/>
    </xf>
    <xf numFmtId="0" fontId="23" fillId="0" borderId="12" xfId="66" applyFont="1" applyFill="1" applyBorder="1" applyAlignment="1">
      <alignment horizontal="center" vertical="center" wrapText="1"/>
      <protection/>
    </xf>
    <xf numFmtId="49" fontId="23" fillId="0" borderId="12" xfId="66" applyNumberFormat="1" applyFont="1" applyFill="1" applyBorder="1" applyAlignment="1">
      <alignment horizontal="center" vertical="center" wrapText="1"/>
      <protection/>
    </xf>
    <xf numFmtId="49" fontId="23" fillId="0" borderId="12" xfId="66" applyNumberFormat="1" applyFont="1" applyFill="1" applyBorder="1" applyAlignment="1" applyProtection="1">
      <alignment horizontal="center" vertical="center"/>
      <protection hidden="1"/>
    </xf>
    <xf numFmtId="49" fontId="13" fillId="0" borderId="12" xfId="66" applyNumberFormat="1" applyFont="1" applyFill="1" applyBorder="1" applyAlignment="1" applyProtection="1">
      <alignment horizontal="center" vertical="center"/>
      <protection hidden="1"/>
    </xf>
    <xf numFmtId="0" fontId="32" fillId="41" borderId="0" xfId="66" applyFont="1" applyFill="1">
      <alignment/>
      <protection/>
    </xf>
    <xf numFmtId="0" fontId="32" fillId="45" borderId="0" xfId="66" applyFont="1" applyFill="1">
      <alignment/>
      <protection/>
    </xf>
    <xf numFmtId="0" fontId="5" fillId="45" borderId="0" xfId="66" applyFont="1" applyFill="1">
      <alignment/>
      <protection/>
    </xf>
    <xf numFmtId="0" fontId="15" fillId="45" borderId="0" xfId="66" applyFont="1" applyFill="1" applyAlignment="1">
      <alignment horizontal="left"/>
      <protection/>
    </xf>
    <xf numFmtId="0" fontId="32" fillId="45" borderId="0" xfId="66" applyFont="1" applyFill="1" applyAlignment="1">
      <alignment horizontal="left"/>
      <protection/>
    </xf>
    <xf numFmtId="166" fontId="24" fillId="0" borderId="12" xfId="66" applyNumberFormat="1" applyFont="1" applyFill="1" applyBorder="1" applyAlignment="1" applyProtection="1">
      <alignment horizontal="center" vertical="center"/>
      <protection hidden="1"/>
    </xf>
    <xf numFmtId="0" fontId="15" fillId="41" borderId="0" xfId="66" applyFont="1" applyFill="1" applyAlignment="1">
      <alignment horizontal="left"/>
      <protection/>
    </xf>
    <xf numFmtId="0" fontId="23" fillId="41" borderId="12" xfId="66" applyNumberFormat="1" applyFont="1" applyFill="1" applyBorder="1" applyAlignment="1" applyProtection="1">
      <alignment horizontal="center" vertical="center"/>
      <protection hidden="1"/>
    </xf>
    <xf numFmtId="49" fontId="23" fillId="41" borderId="12" xfId="68" applyNumberFormat="1" applyFont="1" applyFill="1" applyBorder="1" applyAlignment="1" applyProtection="1">
      <alignment horizontal="center" vertical="center" wrapText="1"/>
      <protection hidden="1"/>
    </xf>
    <xf numFmtId="0" fontId="9" fillId="41" borderId="0" xfId="78" applyFont="1" applyFill="1" applyBorder="1" applyAlignment="1">
      <alignment/>
      <protection/>
    </xf>
    <xf numFmtId="0" fontId="11" fillId="45" borderId="12" xfId="66" applyFont="1" applyFill="1" applyBorder="1" applyAlignment="1">
      <alignment horizontal="center" vertical="center"/>
      <protection/>
    </xf>
    <xf numFmtId="167" fontId="11" fillId="45" borderId="12" xfId="66" applyNumberFormat="1" applyFont="1" applyFill="1" applyBorder="1" applyAlignment="1" applyProtection="1">
      <alignment horizontal="center" vertical="center"/>
      <protection hidden="1"/>
    </xf>
    <xf numFmtId="167" fontId="24" fillId="45" borderId="12" xfId="66" applyNumberFormat="1" applyFont="1" applyFill="1" applyBorder="1" applyAlignment="1" applyProtection="1">
      <alignment horizontal="center" vertical="center"/>
      <protection hidden="1"/>
    </xf>
    <xf numFmtId="0" fontId="7" fillId="41" borderId="0" xfId="75" applyFont="1" applyFill="1">
      <alignment/>
      <protection/>
    </xf>
    <xf numFmtId="49" fontId="11" fillId="45" borderId="12" xfId="66" applyNumberFormat="1" applyFont="1" applyFill="1" applyBorder="1" applyAlignment="1" applyProtection="1">
      <alignment horizontal="center"/>
      <protection hidden="1"/>
    </xf>
    <xf numFmtId="0" fontId="23" fillId="45" borderId="12" xfId="66" applyFont="1" applyFill="1" applyBorder="1" applyAlignment="1">
      <alignment horizontal="center" vertical="center"/>
      <protection/>
    </xf>
    <xf numFmtId="166" fontId="23" fillId="45" borderId="12" xfId="66" applyNumberFormat="1" applyFont="1" applyFill="1" applyBorder="1" applyAlignment="1" applyProtection="1">
      <alignment horizontal="center" vertical="center"/>
      <protection hidden="1"/>
    </xf>
    <xf numFmtId="164" fontId="11" fillId="41" borderId="12" xfId="66" applyNumberFormat="1" applyFont="1" applyFill="1" applyBorder="1" applyAlignment="1">
      <alignment horizontal="center" vertical="center" wrapText="1"/>
      <protection/>
    </xf>
    <xf numFmtId="164" fontId="13" fillId="41" borderId="12" xfId="66" applyNumberFormat="1" applyFont="1" applyFill="1" applyBorder="1" applyAlignment="1">
      <alignment horizontal="center" vertical="center" wrapText="1"/>
      <protection/>
    </xf>
    <xf numFmtId="0" fontId="12" fillId="41" borderId="12" xfId="77" applyFont="1" applyFill="1" applyBorder="1" applyAlignment="1" applyProtection="1">
      <alignment horizontal="center" vertical="center"/>
      <protection hidden="1"/>
    </xf>
    <xf numFmtId="0" fontId="12" fillId="41" borderId="12" xfId="70" applyNumberFormat="1" applyFont="1" applyFill="1" applyBorder="1" applyAlignment="1" applyProtection="1">
      <alignment horizontal="left" vertical="top" wrapText="1"/>
      <protection hidden="1"/>
    </xf>
    <xf numFmtId="0" fontId="13" fillId="0" borderId="12" xfId="66" applyFont="1" applyBorder="1" applyAlignment="1">
      <alignment horizontal="center" vertical="center" wrapText="1"/>
      <protection/>
    </xf>
    <xf numFmtId="1" fontId="13" fillId="0" borderId="12" xfId="66" applyNumberFormat="1" applyFont="1" applyFill="1" applyBorder="1" applyAlignment="1" applyProtection="1">
      <alignment horizontal="left" vertical="center"/>
      <protection hidden="1"/>
    </xf>
    <xf numFmtId="0" fontId="5" fillId="0" borderId="0" xfId="77" applyBorder="1">
      <alignment/>
      <protection/>
    </xf>
    <xf numFmtId="0" fontId="12" fillId="0" borderId="0" xfId="77" applyFont="1" applyFill="1" applyBorder="1" applyAlignment="1">
      <alignment horizontal="left" vertical="top"/>
      <protection/>
    </xf>
    <xf numFmtId="0" fontId="63" fillId="0" borderId="0" xfId="72" applyAlignment="1">
      <alignment horizontal="right"/>
      <protection/>
    </xf>
    <xf numFmtId="165" fontId="91" fillId="0" borderId="12" xfId="72" applyNumberFormat="1" applyFont="1" applyBorder="1" applyAlignment="1">
      <alignment horizontal="center" vertical="center" wrapText="1"/>
      <protection/>
    </xf>
    <xf numFmtId="164" fontId="9" fillId="0" borderId="0" xfId="66" applyNumberFormat="1" applyFont="1" applyFill="1" applyAlignment="1">
      <alignment/>
      <protection/>
    </xf>
    <xf numFmtId="0" fontId="63" fillId="41" borderId="0" xfId="72" applyFill="1">
      <alignment/>
      <protection/>
    </xf>
    <xf numFmtId="0" fontId="63" fillId="42" borderId="0" xfId="72" applyFill="1">
      <alignment/>
      <protection/>
    </xf>
    <xf numFmtId="164" fontId="91" fillId="41" borderId="12" xfId="72" applyNumberFormat="1" applyFont="1" applyFill="1" applyBorder="1" applyAlignment="1">
      <alignment horizontal="center" vertical="center" wrapText="1"/>
      <protection/>
    </xf>
    <xf numFmtId="0" fontId="91" fillId="0" borderId="12" xfId="72" applyFont="1" applyBorder="1" applyAlignment="1">
      <alignment horizontal="left" vertical="center" wrapText="1"/>
      <protection/>
    </xf>
    <xf numFmtId="0" fontId="19" fillId="0" borderId="12" xfId="66" applyFont="1" applyBorder="1">
      <alignment/>
      <protection/>
    </xf>
    <xf numFmtId="0" fontId="19" fillId="0" borderId="0" xfId="66" applyFont="1" applyBorder="1">
      <alignment/>
      <protection/>
    </xf>
    <xf numFmtId="164" fontId="13" fillId="41" borderId="0" xfId="66" applyNumberFormat="1" applyFont="1" applyFill="1" applyBorder="1" applyAlignment="1">
      <alignment horizontal="center" vertical="center" wrapText="1"/>
      <protection/>
    </xf>
    <xf numFmtId="0" fontId="12" fillId="0" borderId="12" xfId="66" applyFont="1" applyBorder="1" applyAlignment="1">
      <alignment vertical="center" wrapText="1"/>
      <protection/>
    </xf>
    <xf numFmtId="0" fontId="12" fillId="41" borderId="12" xfId="66" applyFont="1" applyFill="1" applyBorder="1" applyAlignment="1">
      <alignment vertical="center" wrapText="1"/>
      <protection/>
    </xf>
    <xf numFmtId="0" fontId="12" fillId="0" borderId="12" xfId="66" applyFont="1" applyBorder="1" applyAlignment="1">
      <alignment wrapText="1"/>
      <protection/>
    </xf>
    <xf numFmtId="0" fontId="63" fillId="0" borderId="12" xfId="72" applyFont="1" applyBorder="1">
      <alignment/>
      <protection/>
    </xf>
    <xf numFmtId="165" fontId="12" fillId="0" borderId="12" xfId="66" applyNumberFormat="1" applyFont="1" applyFill="1" applyBorder="1" applyAlignment="1" applyProtection="1">
      <alignment horizontal="center" vertical="center"/>
      <protection hidden="1"/>
    </xf>
    <xf numFmtId="165" fontId="22" fillId="0" borderId="12" xfId="66" applyNumberFormat="1" applyFont="1" applyFill="1" applyBorder="1" applyAlignment="1" applyProtection="1">
      <alignment horizontal="center" vertical="center"/>
      <protection hidden="1"/>
    </xf>
    <xf numFmtId="0" fontId="22" fillId="0" borderId="12" xfId="66" applyFont="1" applyBorder="1" applyAlignment="1">
      <alignment vertical="center" wrapText="1"/>
      <protection/>
    </xf>
    <xf numFmtId="165" fontId="22" fillId="41" borderId="12" xfId="66" applyNumberFormat="1" applyFont="1" applyFill="1" applyBorder="1" applyAlignment="1">
      <alignment horizontal="center" vertical="center"/>
      <protection/>
    </xf>
    <xf numFmtId="165" fontId="12" fillId="41" borderId="12" xfId="66" applyNumberFormat="1" applyFont="1" applyFill="1" applyBorder="1" applyAlignment="1">
      <alignment horizontal="center" vertical="center" wrapText="1"/>
      <protection/>
    </xf>
    <xf numFmtId="0" fontId="87" fillId="0" borderId="0" xfId="66" applyFont="1" applyAlignment="1">
      <alignment wrapText="1"/>
      <protection/>
    </xf>
    <xf numFmtId="0" fontId="8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1" fillId="0" borderId="0" xfId="0" applyFont="1" applyAlignment="1">
      <alignment horizontal="center" vertical="center" wrapText="1"/>
    </xf>
    <xf numFmtId="0" fontId="95" fillId="0" borderId="0" xfId="0" applyFont="1" applyAlignment="1">
      <alignment wrapText="1"/>
    </xf>
    <xf numFmtId="0" fontId="8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86" fillId="0" borderId="16" xfId="0" applyFont="1" applyBorder="1" applyAlignment="1">
      <alignment horizontal="center" vertical="center"/>
    </xf>
    <xf numFmtId="0" fontId="86" fillId="0" borderId="17" xfId="0" applyFont="1" applyBorder="1" applyAlignment="1">
      <alignment horizontal="center" vertical="center"/>
    </xf>
    <xf numFmtId="0" fontId="9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3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82" fillId="41" borderId="16" xfId="0" applyFont="1" applyFill="1" applyBorder="1" applyAlignment="1">
      <alignment horizontal="center" vertical="center" wrapText="1"/>
    </xf>
    <xf numFmtId="0" fontId="0" fillId="41" borderId="17" xfId="0" applyFill="1" applyBorder="1" applyAlignment="1">
      <alignment horizontal="center" vertical="center" wrapText="1"/>
    </xf>
    <xf numFmtId="0" fontId="8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3" fillId="0" borderId="16" xfId="0" applyFont="1" applyBorder="1" applyAlignment="1">
      <alignment horizontal="center" vertical="center" wrapText="1"/>
    </xf>
    <xf numFmtId="0" fontId="82" fillId="0" borderId="16" xfId="0" applyFont="1" applyBorder="1" applyAlignment="1">
      <alignment vertical="center" wrapText="1"/>
    </xf>
    <xf numFmtId="0" fontId="90" fillId="0" borderId="0" xfId="0" applyFont="1" applyAlignment="1">
      <alignment horizontal="center"/>
    </xf>
    <xf numFmtId="0" fontId="90" fillId="0" borderId="0" xfId="0" applyFont="1" applyAlignment="1">
      <alignment horizontal="center" wrapText="1"/>
    </xf>
    <xf numFmtId="0" fontId="0" fillId="0" borderId="0" xfId="0" applyAlignment="1">
      <alignment/>
    </xf>
    <xf numFmtId="0" fontId="86" fillId="0" borderId="12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86" fillId="0" borderId="19" xfId="0" applyFont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 wrapText="1"/>
    </xf>
    <xf numFmtId="0" fontId="86" fillId="41" borderId="14" xfId="0" applyFont="1" applyFill="1" applyBorder="1" applyAlignment="1">
      <alignment horizontal="center" vertical="center" wrapText="1"/>
    </xf>
    <xf numFmtId="0" fontId="86" fillId="41" borderId="19" xfId="0" applyFont="1" applyFill="1" applyBorder="1" applyAlignment="1">
      <alignment horizontal="center" vertical="center" wrapText="1"/>
    </xf>
    <xf numFmtId="0" fontId="86" fillId="41" borderId="15" xfId="0" applyFont="1" applyFill="1" applyBorder="1" applyAlignment="1">
      <alignment horizontal="center" vertical="center" wrapText="1"/>
    </xf>
    <xf numFmtId="165" fontId="12" fillId="0" borderId="20" xfId="66" applyNumberFormat="1" applyFont="1" applyFill="1" applyBorder="1" applyAlignment="1" applyProtection="1">
      <alignment horizontal="right" vertical="center"/>
      <protection hidden="1"/>
    </xf>
    <xf numFmtId="0" fontId="87" fillId="0" borderId="0" xfId="66" applyFont="1" applyAlignment="1">
      <alignment horizontal="left" wrapText="1"/>
      <protection/>
    </xf>
    <xf numFmtId="0" fontId="14" fillId="0" borderId="0" xfId="75" applyFont="1" applyBorder="1" applyAlignment="1">
      <alignment horizontal="center" vertical="center"/>
      <protection/>
    </xf>
    <xf numFmtId="0" fontId="12" fillId="41" borderId="0" xfId="75" applyFont="1" applyFill="1" applyAlignment="1">
      <alignment/>
      <protection/>
    </xf>
    <xf numFmtId="0" fontId="14" fillId="0" borderId="0" xfId="75" applyFont="1" applyAlignment="1">
      <alignment horizontal="center" vertical="center"/>
      <protection/>
    </xf>
    <xf numFmtId="0" fontId="15" fillId="0" borderId="0" xfId="75" applyFont="1" applyAlignment="1">
      <alignment horizontal="center" vertical="center"/>
      <protection/>
    </xf>
    <xf numFmtId="0" fontId="10" fillId="0" borderId="0" xfId="75" applyFont="1" applyAlignment="1">
      <alignment/>
      <protection/>
    </xf>
    <xf numFmtId="49" fontId="13" fillId="41" borderId="12" xfId="66" applyNumberFormat="1" applyFont="1" applyFill="1" applyBorder="1" applyAlignment="1" applyProtection="1">
      <alignment horizontal="center" vertical="center" wrapText="1"/>
      <protection hidden="1"/>
    </xf>
    <xf numFmtId="0" fontId="11" fillId="41" borderId="0" xfId="66" applyNumberFormat="1" applyFont="1" applyFill="1" applyAlignment="1" applyProtection="1">
      <alignment horizontal="center" vertical="center" wrapText="1"/>
      <protection hidden="1"/>
    </xf>
    <xf numFmtId="0" fontId="21" fillId="41" borderId="0" xfId="66" applyFont="1" applyFill="1" applyAlignment="1">
      <alignment/>
      <protection/>
    </xf>
    <xf numFmtId="0" fontId="13" fillId="41" borderId="14" xfId="66" applyNumberFormat="1" applyFont="1" applyFill="1" applyBorder="1" applyAlignment="1" applyProtection="1">
      <alignment horizontal="center" vertical="top" wrapText="1"/>
      <protection hidden="1"/>
    </xf>
    <xf numFmtId="0" fontId="13" fillId="41" borderId="15" xfId="66" applyNumberFormat="1" applyFont="1" applyFill="1" applyBorder="1" applyAlignment="1" applyProtection="1">
      <alignment horizontal="center" vertical="top" wrapText="1"/>
      <protection hidden="1"/>
    </xf>
    <xf numFmtId="0" fontId="13" fillId="41" borderId="14" xfId="66" applyFont="1" applyFill="1" applyBorder="1" applyAlignment="1">
      <alignment horizontal="center" vertical="center"/>
      <protection/>
    </xf>
    <xf numFmtId="0" fontId="13" fillId="41" borderId="15" xfId="66" applyFont="1" applyFill="1" applyBorder="1" applyAlignment="1">
      <alignment horizontal="center" vertical="center"/>
      <protection/>
    </xf>
    <xf numFmtId="0" fontId="13" fillId="41" borderId="14" xfId="66" applyNumberFormat="1" applyFont="1" applyFill="1" applyBorder="1" applyAlignment="1" applyProtection="1">
      <alignment horizontal="center" vertical="center" wrapText="1"/>
      <protection hidden="1"/>
    </xf>
    <xf numFmtId="0" fontId="13" fillId="41" borderId="15" xfId="66" applyNumberFormat="1" applyFont="1" applyFill="1" applyBorder="1" applyAlignment="1" applyProtection="1">
      <alignment horizontal="center" vertical="center" wrapText="1"/>
      <protection hidden="1"/>
    </xf>
    <xf numFmtId="49" fontId="13" fillId="41" borderId="21" xfId="66" applyNumberFormat="1" applyFont="1" applyFill="1" applyBorder="1" applyAlignment="1" applyProtection="1">
      <alignment horizontal="center" vertical="center" wrapText="1"/>
      <protection hidden="1"/>
    </xf>
    <xf numFmtId="49" fontId="13" fillId="41" borderId="22" xfId="66" applyNumberFormat="1" applyFont="1" applyFill="1" applyBorder="1" applyAlignment="1" applyProtection="1">
      <alignment horizontal="center" vertical="center" wrapText="1"/>
      <protection hidden="1"/>
    </xf>
    <xf numFmtId="49" fontId="13" fillId="41" borderId="23" xfId="66" applyNumberFormat="1" applyFont="1" applyFill="1" applyBorder="1" applyAlignment="1" applyProtection="1">
      <alignment horizontal="center" vertical="center" wrapText="1"/>
      <protection hidden="1"/>
    </xf>
    <xf numFmtId="49" fontId="13" fillId="41" borderId="24" xfId="66" applyNumberFormat="1" applyFont="1" applyFill="1" applyBorder="1" applyAlignment="1" applyProtection="1">
      <alignment horizontal="center" vertical="center" wrapText="1"/>
      <protection hidden="1"/>
    </xf>
    <xf numFmtId="49" fontId="13" fillId="41" borderId="20" xfId="66" applyNumberFormat="1" applyFont="1" applyFill="1" applyBorder="1" applyAlignment="1" applyProtection="1">
      <alignment horizontal="center" vertical="center" wrapText="1"/>
      <protection hidden="1"/>
    </xf>
    <xf numFmtId="49" fontId="13" fillId="41" borderId="25" xfId="66" applyNumberFormat="1" applyFont="1" applyFill="1" applyBorder="1" applyAlignment="1" applyProtection="1">
      <alignment horizontal="center" vertical="center" wrapText="1"/>
      <protection hidden="1"/>
    </xf>
    <xf numFmtId="0" fontId="87" fillId="0" borderId="0" xfId="66" applyFont="1" applyAlignment="1">
      <alignment wrapText="1"/>
      <protection/>
    </xf>
    <xf numFmtId="0" fontId="5" fillId="0" borderId="0" xfId="66" applyAlignment="1">
      <alignment/>
      <protection/>
    </xf>
    <xf numFmtId="165" fontId="22" fillId="41" borderId="16" xfId="78" applyNumberFormat="1" applyFont="1" applyFill="1" applyBorder="1" applyAlignment="1">
      <alignment horizontal="center" vertical="center" wrapText="1"/>
      <protection/>
    </xf>
    <xf numFmtId="165" fontId="22" fillId="41" borderId="26" xfId="78" applyNumberFormat="1" applyFont="1" applyFill="1" applyBorder="1" applyAlignment="1">
      <alignment horizontal="center" vertical="center" wrapText="1"/>
      <protection/>
    </xf>
    <xf numFmtId="0" fontId="13" fillId="41" borderId="16" xfId="66" applyFont="1" applyFill="1" applyBorder="1" applyAlignment="1">
      <alignment horizontal="center" vertical="center" wrapText="1"/>
      <protection/>
    </xf>
    <xf numFmtId="0" fontId="13" fillId="41" borderId="26" xfId="66" applyFont="1" applyFill="1" applyBorder="1" applyAlignment="1">
      <alignment horizontal="center" vertical="center" wrapText="1"/>
      <protection/>
    </xf>
    <xf numFmtId="0" fontId="13" fillId="41" borderId="17" xfId="66" applyFont="1" applyFill="1" applyBorder="1" applyAlignment="1">
      <alignment horizontal="center" vertical="center" wrapText="1"/>
      <protection/>
    </xf>
    <xf numFmtId="165" fontId="12" fillId="41" borderId="20" xfId="66" applyNumberFormat="1" applyFont="1" applyFill="1" applyBorder="1" applyAlignment="1" applyProtection="1">
      <alignment horizontal="right"/>
      <protection hidden="1"/>
    </xf>
    <xf numFmtId="0" fontId="5" fillId="41" borderId="20" xfId="66" applyFill="1" applyBorder="1" applyAlignment="1">
      <alignment/>
      <protection/>
    </xf>
    <xf numFmtId="49" fontId="29" fillId="41" borderId="0" xfId="72" applyNumberFormat="1" applyFont="1" applyFill="1" applyAlignment="1">
      <alignment horizontal="center" vertical="center"/>
      <protection/>
    </xf>
    <xf numFmtId="0" fontId="29" fillId="41" borderId="0" xfId="72" applyFont="1" applyFill="1" applyBorder="1" applyAlignment="1">
      <alignment horizontal="center" vertical="center"/>
      <protection/>
    </xf>
    <xf numFmtId="0" fontId="5" fillId="41" borderId="0" xfId="66" applyFill="1" applyAlignment="1">
      <alignment horizontal="center" vertical="center"/>
      <protection/>
    </xf>
    <xf numFmtId="49" fontId="29" fillId="41" borderId="0" xfId="72" applyNumberFormat="1" applyFont="1" applyFill="1" applyAlignment="1">
      <alignment horizontal="center" vertical="center" wrapText="1"/>
      <protection/>
    </xf>
    <xf numFmtId="0" fontId="22" fillId="41" borderId="12" xfId="66" applyFont="1" applyFill="1" applyBorder="1" applyAlignment="1">
      <alignment horizontal="center" vertical="center" wrapText="1"/>
      <protection/>
    </xf>
    <xf numFmtId="0" fontId="12" fillId="41" borderId="21" xfId="72" applyFont="1" applyFill="1" applyBorder="1" applyAlignment="1">
      <alignment horizontal="center" vertical="center" wrapText="1"/>
      <protection/>
    </xf>
    <xf numFmtId="0" fontId="12" fillId="41" borderId="22" xfId="72" applyFont="1" applyFill="1" applyBorder="1" applyAlignment="1">
      <alignment horizontal="center" vertical="center" wrapText="1"/>
      <protection/>
    </xf>
    <xf numFmtId="0" fontId="12" fillId="41" borderId="23" xfId="72" applyFont="1" applyFill="1" applyBorder="1" applyAlignment="1">
      <alignment horizontal="center" vertical="center" wrapText="1"/>
      <protection/>
    </xf>
    <xf numFmtId="0" fontId="12" fillId="41" borderId="24" xfId="72" applyFont="1" applyFill="1" applyBorder="1" applyAlignment="1">
      <alignment horizontal="center" vertical="center" wrapText="1"/>
      <protection/>
    </xf>
    <xf numFmtId="0" fontId="12" fillId="41" borderId="20" xfId="72" applyFont="1" applyFill="1" applyBorder="1" applyAlignment="1">
      <alignment horizontal="center" vertical="center" wrapText="1"/>
      <protection/>
    </xf>
    <xf numFmtId="0" fontId="12" fillId="41" borderId="25" xfId="72" applyFont="1" applyFill="1" applyBorder="1" applyAlignment="1">
      <alignment horizontal="center" vertical="center" wrapText="1"/>
      <protection/>
    </xf>
    <xf numFmtId="0" fontId="12" fillId="41" borderId="12" xfId="72" applyFont="1" applyFill="1" applyBorder="1" applyAlignment="1">
      <alignment horizontal="center" vertical="center" wrapText="1"/>
      <protection/>
    </xf>
    <xf numFmtId="49" fontId="12" fillId="41" borderId="12" xfId="72" applyNumberFormat="1" applyFont="1" applyFill="1" applyBorder="1" applyAlignment="1">
      <alignment horizontal="center" vertical="center" wrapText="1"/>
      <protection/>
    </xf>
    <xf numFmtId="0" fontId="91" fillId="0" borderId="0" xfId="72" applyFont="1" applyAlignment="1">
      <alignment horizontal="center" vertical="center" wrapText="1"/>
      <protection/>
    </xf>
    <xf numFmtId="0" fontId="87" fillId="41" borderId="20" xfId="66" applyFont="1" applyFill="1" applyBorder="1" applyAlignment="1">
      <alignment horizontal="right"/>
      <protection/>
    </xf>
    <xf numFmtId="1" fontId="22" fillId="0" borderId="16" xfId="66" applyNumberFormat="1" applyFont="1" applyFill="1" applyBorder="1" applyAlignment="1" applyProtection="1">
      <alignment horizontal="center" vertical="center"/>
      <protection hidden="1"/>
    </xf>
    <xf numFmtId="1" fontId="22" fillId="0" borderId="26" xfId="66" applyNumberFormat="1" applyFont="1" applyFill="1" applyBorder="1" applyAlignment="1" applyProtection="1">
      <alignment horizontal="center" vertical="center"/>
      <protection hidden="1"/>
    </xf>
    <xf numFmtId="1" fontId="22" fillId="0" borderId="17" xfId="66" applyNumberFormat="1" applyFont="1" applyFill="1" applyBorder="1" applyAlignment="1" applyProtection="1">
      <alignment horizontal="center" vertical="center"/>
      <protection hidden="1"/>
    </xf>
    <xf numFmtId="0" fontId="87" fillId="0" borderId="20" xfId="66" applyFont="1" applyBorder="1" applyAlignment="1">
      <alignment horizontal="right"/>
      <protection/>
    </xf>
    <xf numFmtId="165" fontId="12" fillId="0" borderId="20" xfId="66" applyNumberFormat="1" applyFont="1" applyFill="1" applyBorder="1" applyAlignment="1" applyProtection="1">
      <alignment horizontal="right"/>
      <protection hidden="1"/>
    </xf>
    <xf numFmtId="0" fontId="11" fillId="41" borderId="16" xfId="66" applyFont="1" applyFill="1" applyBorder="1" applyAlignment="1">
      <alignment horizontal="center" vertical="center" wrapText="1"/>
      <protection/>
    </xf>
    <xf numFmtId="0" fontId="11" fillId="41" borderId="26" xfId="66" applyFont="1" applyFill="1" applyBorder="1" applyAlignment="1">
      <alignment horizontal="center" vertical="center" wrapText="1"/>
      <protection/>
    </xf>
    <xf numFmtId="0" fontId="11" fillId="41" borderId="17" xfId="66" applyFont="1" applyFill="1" applyBorder="1" applyAlignment="1">
      <alignment horizontal="center" vertical="center" wrapText="1"/>
      <protection/>
    </xf>
    <xf numFmtId="0" fontId="11" fillId="0" borderId="16" xfId="66" applyFont="1" applyBorder="1" applyAlignment="1">
      <alignment horizontal="center" vertical="center" wrapText="1"/>
      <protection/>
    </xf>
    <xf numFmtId="0" fontId="11" fillId="0" borderId="26" xfId="66" applyFont="1" applyBorder="1" applyAlignment="1">
      <alignment horizontal="center" vertical="center" wrapText="1"/>
      <protection/>
    </xf>
    <xf numFmtId="0" fontId="11" fillId="0" borderId="17" xfId="66" applyFont="1" applyBorder="1" applyAlignment="1">
      <alignment horizontal="center" vertical="center" wrapText="1"/>
      <protection/>
    </xf>
    <xf numFmtId="0" fontId="11" fillId="0" borderId="0" xfId="66" applyFont="1" applyAlignment="1">
      <alignment horizontal="center" wrapTex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_Приложение 1 объем доходов декабрь" xfId="69"/>
    <cellStyle name="Обычный 2_Приложение 1 объем доходов декабрь 2" xfId="70"/>
    <cellStyle name="Обычный 3" xfId="71"/>
    <cellStyle name="Обычный 3 2" xfId="72"/>
    <cellStyle name="Обычный 3 3" xfId="73"/>
    <cellStyle name="Обычный 4" xfId="74"/>
    <cellStyle name="Обычный 5" xfId="75"/>
    <cellStyle name="Обычный 6" xfId="76"/>
    <cellStyle name="Обычный_tmp 2" xfId="77"/>
    <cellStyle name="Обычный_Приложение 1 объем доходов декабрь" xfId="78"/>
    <cellStyle name="Отдельная ячейка" xfId="79"/>
    <cellStyle name="Отдельная ячейка - константа" xfId="80"/>
    <cellStyle name="Отдельная ячейка - константа [печать]" xfId="81"/>
    <cellStyle name="Отдельная ячейка [печать]" xfId="82"/>
    <cellStyle name="Отдельная ячейка-результат" xfId="83"/>
    <cellStyle name="Отдельная ячейка-результат [печать]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ойства элементов измерения" xfId="90"/>
    <cellStyle name="Свойства элементов измерения [печать]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  <cellStyle name="Элементы осей" xfId="97"/>
    <cellStyle name="Элементы осей [печать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041;&#1070;&#1044;&#1046;&#1045;&#1058;%20&#1055;&#1054;&#1057;&#1045;&#1051;&#1045;&#1053;&#1048;&#1049;%202021-2023\&#1041;&#1102;&#1076;&#1078;&#1077;&#1090;%20&#1064;&#1086;&#1083;&#1072;%202021%20&#1075;&#1086;&#1076;\&#1055;&#1086;&#1087;&#1088;&#1072;&#1074;&#1082;&#1080;%20&#1074;%20&#1090;&#1077;&#1095;&#1077;&#1085;&#1080;&#1080;%20&#1075;&#1086;&#1076;&#1072;\&#1064;&#1086;&#1083;&#1072;%20&#1087;&#1086;&#1087;&#1088;&#1072;&#1074;&#1082;&#1072;%20(&#1044;&#1077;&#1082;&#1072;&#1073;&#1088;&#1100;)\&#1087;&#1086;&#1089;&#1083;&#1077;%20&#1050;&#1057;&#1054;\&#1064;&#1054;&#1051;&#1040;%20&#1087;&#1086;&#1087;&#1088;&#1072;&#1074;&#1082;&#1072;%20&#1055;&#1088;&#1080;&#1083;&#1086;&#1078;&#1077;&#1085;&#1080;&#1103;%201,2,4,5,6,7,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 10"/>
    </sheetNames>
    <sheetDataSet>
      <sheetData sheetId="1">
        <row r="37">
          <cell r="C37">
            <v>2577.6</v>
          </cell>
        </row>
      </sheetData>
      <sheetData sheetId="3">
        <row r="51">
          <cell r="J51">
            <v>84.6</v>
          </cell>
        </row>
        <row r="53">
          <cell r="J53">
            <v>51.9</v>
          </cell>
        </row>
        <row r="55">
          <cell r="J55">
            <v>115.5</v>
          </cell>
        </row>
        <row r="59">
          <cell r="J59">
            <v>30.3</v>
          </cell>
        </row>
        <row r="73">
          <cell r="J73">
            <v>46.6</v>
          </cell>
        </row>
        <row r="75">
          <cell r="J75">
            <v>293.8</v>
          </cell>
        </row>
        <row r="77">
          <cell r="J77">
            <v>0.4</v>
          </cell>
        </row>
        <row r="89">
          <cell r="J89">
            <v>19</v>
          </cell>
        </row>
        <row r="92">
          <cell r="J92">
            <v>1085</v>
          </cell>
        </row>
        <row r="97">
          <cell r="J97">
            <v>743.1</v>
          </cell>
        </row>
        <row r="98">
          <cell r="J98">
            <v>743.1</v>
          </cell>
        </row>
        <row r="102">
          <cell r="J102">
            <v>120</v>
          </cell>
        </row>
        <row r="109">
          <cell r="J109">
            <v>50</v>
          </cell>
        </row>
        <row r="113">
          <cell r="J113">
            <v>1061.4</v>
          </cell>
        </row>
        <row r="121">
          <cell r="J121">
            <v>822.6999999999999</v>
          </cell>
        </row>
        <row r="124">
          <cell r="J124">
            <v>10.4</v>
          </cell>
        </row>
        <row r="130">
          <cell r="J130">
            <v>83</v>
          </cell>
        </row>
        <row r="136">
          <cell r="J136">
            <v>8</v>
          </cell>
        </row>
        <row r="139">
          <cell r="J139">
            <v>177.7</v>
          </cell>
        </row>
        <row r="142">
          <cell r="J142">
            <v>1593.8</v>
          </cell>
        </row>
        <row r="145">
          <cell r="J145">
            <v>171.7</v>
          </cell>
        </row>
        <row r="148">
          <cell r="J148">
            <v>500</v>
          </cell>
        </row>
        <row r="149">
          <cell r="J149">
            <v>34.2</v>
          </cell>
        </row>
        <row r="161">
          <cell r="J161">
            <v>3.4</v>
          </cell>
        </row>
        <row r="179">
          <cell r="J179">
            <v>0</v>
          </cell>
          <cell r="K17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20"/>
  <sheetViews>
    <sheetView view="pageBreakPreview" zoomScale="110" zoomScaleSheetLayoutView="110" zoomScalePageLayoutView="0" workbookViewId="0" topLeftCell="A1">
      <selection activeCell="D3" sqref="D3:F3"/>
    </sheetView>
  </sheetViews>
  <sheetFormatPr defaultColWidth="9.00390625" defaultRowHeight="12.75"/>
  <cols>
    <col min="1" max="1" width="30.125" style="0" customWidth="1"/>
    <col min="2" max="2" width="10.375" style="0" customWidth="1"/>
    <col min="3" max="3" width="24.375" style="0" customWidth="1"/>
    <col min="4" max="4" width="12.00390625" style="0" customWidth="1"/>
    <col min="5" max="5" width="12.125" style="0" customWidth="1"/>
  </cols>
  <sheetData>
    <row r="1" spans="4:6" ht="12.75">
      <c r="D1" s="349" t="s">
        <v>196</v>
      </c>
      <c r="E1" s="350"/>
      <c r="F1" s="350"/>
    </row>
    <row r="2" spans="4:6" ht="12.75">
      <c r="D2" s="349" t="s">
        <v>6</v>
      </c>
      <c r="E2" s="350"/>
      <c r="F2" s="350"/>
    </row>
    <row r="3" spans="4:6" ht="12.75">
      <c r="D3" s="349" t="s">
        <v>330</v>
      </c>
      <c r="E3" s="350"/>
      <c r="F3" s="350"/>
    </row>
    <row r="4" spans="4:6" ht="12.75">
      <c r="D4" s="349" t="s">
        <v>7</v>
      </c>
      <c r="E4" s="350"/>
      <c r="F4" s="350"/>
    </row>
    <row r="6" spans="1:10" ht="15">
      <c r="A6" s="351" t="s">
        <v>320</v>
      </c>
      <c r="B6" s="351"/>
      <c r="C6" s="352"/>
      <c r="D6" s="352"/>
      <c r="E6" s="352"/>
      <c r="F6" s="53"/>
      <c r="G6" s="6"/>
      <c r="H6" s="6"/>
      <c r="I6" s="6"/>
      <c r="J6" s="6"/>
    </row>
    <row r="7" ht="12.75">
      <c r="E7" s="5" t="s">
        <v>4</v>
      </c>
    </row>
    <row r="8" spans="1:5" ht="12.75">
      <c r="A8" s="353" t="s">
        <v>8</v>
      </c>
      <c r="B8" s="355" t="s">
        <v>11</v>
      </c>
      <c r="C8" s="356"/>
      <c r="D8" s="353" t="s">
        <v>10</v>
      </c>
      <c r="E8" s="353" t="s">
        <v>9</v>
      </c>
    </row>
    <row r="9" spans="1:6" ht="129.75" customHeight="1">
      <c r="A9" s="354"/>
      <c r="B9" s="4" t="s">
        <v>12</v>
      </c>
      <c r="C9" s="4" t="s">
        <v>13</v>
      </c>
      <c r="D9" s="354"/>
      <c r="E9" s="354"/>
      <c r="F9" s="1"/>
    </row>
    <row r="10" spans="1:6" ht="14.2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1"/>
    </row>
    <row r="11" spans="1:6" ht="63.75" customHeight="1">
      <c r="A11" s="7" t="s">
        <v>131</v>
      </c>
      <c r="B11" s="7"/>
      <c r="C11" s="4"/>
      <c r="D11" s="8">
        <f>D18+D17</f>
        <v>315.7000000000007</v>
      </c>
      <c r="E11" s="8">
        <f>E17+E18</f>
        <v>-21.30000000000109</v>
      </c>
      <c r="F11" s="1"/>
    </row>
    <row r="12" spans="1:6" ht="13.5" customHeight="1">
      <c r="A12" s="3" t="s">
        <v>132</v>
      </c>
      <c r="B12" s="3"/>
      <c r="C12" s="2"/>
      <c r="D12" s="9"/>
      <c r="E12" s="9"/>
      <c r="F12" s="1"/>
    </row>
    <row r="13" spans="1:6" ht="39.75" customHeight="1">
      <c r="A13" s="3" t="s">
        <v>133</v>
      </c>
      <c r="B13" s="3"/>
      <c r="C13" s="2"/>
      <c r="D13" s="9">
        <f>D16</f>
        <v>315.7000000000007</v>
      </c>
      <c r="E13" s="9">
        <f>E16</f>
        <v>-21.30000000000109</v>
      </c>
      <c r="F13" s="1"/>
    </row>
    <row r="14" spans="1:6" ht="15.75" customHeight="1">
      <c r="A14" s="3" t="s">
        <v>134</v>
      </c>
      <c r="B14" s="3"/>
      <c r="C14" s="2"/>
      <c r="D14" s="9"/>
      <c r="E14" s="9"/>
      <c r="F14" s="1"/>
    </row>
    <row r="15" spans="1:6" ht="31.5" customHeight="1">
      <c r="A15" s="7" t="s">
        <v>14</v>
      </c>
      <c r="B15" s="4">
        <v>811</v>
      </c>
      <c r="C15" s="4"/>
      <c r="D15" s="8"/>
      <c r="E15" s="8"/>
      <c r="F15" s="1"/>
    </row>
    <row r="16" spans="1:6" ht="34.5" customHeight="1">
      <c r="A16" s="3" t="s">
        <v>3</v>
      </c>
      <c r="B16" s="2">
        <v>811</v>
      </c>
      <c r="C16" s="2" t="s">
        <v>2</v>
      </c>
      <c r="D16" s="9">
        <f>D18+D17</f>
        <v>315.7000000000007</v>
      </c>
      <c r="E16" s="9">
        <f>E18+E17</f>
        <v>-21.30000000000109</v>
      </c>
      <c r="F16" s="1"/>
    </row>
    <row r="17" spans="1:6" ht="43.5" customHeight="1">
      <c r="A17" s="3" t="s">
        <v>135</v>
      </c>
      <c r="B17" s="2">
        <v>811</v>
      </c>
      <c r="C17" s="2" t="s">
        <v>15</v>
      </c>
      <c r="D17" s="9">
        <f>-'Доходы (2)'!D13</f>
        <v>-10815.699999999999</v>
      </c>
      <c r="E17" s="9">
        <v>-11051.6</v>
      </c>
      <c r="F17" s="1"/>
    </row>
    <row r="18" spans="1:6" ht="45" customHeight="1">
      <c r="A18" s="3" t="s">
        <v>1</v>
      </c>
      <c r="B18" s="2">
        <v>811</v>
      </c>
      <c r="C18" s="2" t="s">
        <v>0</v>
      </c>
      <c r="D18" s="9">
        <f>'Расходы (3)'!D43</f>
        <v>11131.4</v>
      </c>
      <c r="E18" s="9">
        <v>11030.3</v>
      </c>
      <c r="F18" s="1"/>
    </row>
    <row r="19" ht="12.75">
      <c r="F19" s="1"/>
    </row>
    <row r="20" ht="12.75">
      <c r="F20" s="1"/>
    </row>
  </sheetData>
  <sheetProtection/>
  <mergeCells count="9">
    <mergeCell ref="D1:F1"/>
    <mergeCell ref="D2:F2"/>
    <mergeCell ref="D3:F3"/>
    <mergeCell ref="D4:F4"/>
    <mergeCell ref="A6:E6"/>
    <mergeCell ref="A8:A9"/>
    <mergeCell ref="B8:C8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19"/>
  <sheetViews>
    <sheetView view="pageBreakPreview" zoomScale="110" zoomScaleSheetLayoutView="110" zoomScalePageLayoutView="0" workbookViewId="0" topLeftCell="A13">
      <selection activeCell="C23" sqref="C23"/>
    </sheetView>
  </sheetViews>
  <sheetFormatPr defaultColWidth="9.00390625" defaultRowHeight="12.75"/>
  <cols>
    <col min="1" max="1" width="35.125" style="0" customWidth="1"/>
    <col min="2" max="2" width="9.125" style="0" customWidth="1"/>
    <col min="3" max="3" width="19.625" style="0" customWidth="1"/>
    <col min="4" max="4" width="12.00390625" style="0" customWidth="1"/>
    <col min="5" max="5" width="12.125" style="0" customWidth="1"/>
  </cols>
  <sheetData>
    <row r="1" spans="4:6" ht="12.75">
      <c r="D1" s="349" t="s">
        <v>196</v>
      </c>
      <c r="E1" s="350"/>
      <c r="F1" s="350"/>
    </row>
    <row r="2" spans="4:6" ht="12.75">
      <c r="D2" s="349" t="s">
        <v>6</v>
      </c>
      <c r="E2" s="350"/>
      <c r="F2" s="350"/>
    </row>
    <row r="3" spans="4:6" ht="12.75" customHeight="1">
      <c r="D3" s="349" t="s">
        <v>198</v>
      </c>
      <c r="E3" s="350"/>
      <c r="F3" s="350"/>
    </row>
    <row r="4" spans="4:6" ht="12.75">
      <c r="D4" s="349" t="s">
        <v>72</v>
      </c>
      <c r="E4" s="350"/>
      <c r="F4" s="350"/>
    </row>
    <row r="6" spans="1:10" ht="79.5" customHeight="1">
      <c r="A6" s="357" t="s">
        <v>199</v>
      </c>
      <c r="B6" s="357"/>
      <c r="C6" s="358"/>
      <c r="D6" s="358"/>
      <c r="E6" s="358"/>
      <c r="F6" s="53"/>
      <c r="G6" s="6"/>
      <c r="H6" s="6"/>
      <c r="I6" s="6"/>
      <c r="J6" s="6"/>
    </row>
    <row r="7" ht="12.75">
      <c r="E7" s="5" t="s">
        <v>4</v>
      </c>
    </row>
    <row r="8" spans="1:5" ht="12.75">
      <c r="A8" s="353" t="s">
        <v>8</v>
      </c>
      <c r="B8" s="355" t="s">
        <v>11</v>
      </c>
      <c r="C8" s="356"/>
      <c r="D8" s="353" t="s">
        <v>10</v>
      </c>
      <c r="E8" s="353" t="s">
        <v>9</v>
      </c>
    </row>
    <row r="9" spans="1:6" ht="129.75" customHeight="1">
      <c r="A9" s="354"/>
      <c r="B9" s="365" t="s">
        <v>13</v>
      </c>
      <c r="C9" s="364"/>
      <c r="D9" s="354"/>
      <c r="E9" s="354"/>
      <c r="F9" s="1"/>
    </row>
    <row r="10" spans="1:6" ht="14.25" customHeight="1">
      <c r="A10" s="4">
        <v>1</v>
      </c>
      <c r="B10" s="365">
        <v>2</v>
      </c>
      <c r="C10" s="364"/>
      <c r="D10" s="4">
        <v>3</v>
      </c>
      <c r="E10" s="4">
        <v>4</v>
      </c>
      <c r="F10" s="1"/>
    </row>
    <row r="11" spans="1:6" ht="63.75" customHeight="1">
      <c r="A11" s="7" t="s">
        <v>131</v>
      </c>
      <c r="B11" s="359"/>
      <c r="C11" s="360"/>
      <c r="D11" s="8">
        <f>D17+D16</f>
        <v>315.7000000000007</v>
      </c>
      <c r="E11" s="8">
        <f>E16+E17</f>
        <v>-21.30000000000109</v>
      </c>
      <c r="F11" s="1"/>
    </row>
    <row r="12" spans="1:6" ht="13.5" customHeight="1">
      <c r="A12" s="3" t="s">
        <v>132</v>
      </c>
      <c r="B12" s="366"/>
      <c r="C12" s="360"/>
      <c r="D12" s="9"/>
      <c r="E12" s="9"/>
      <c r="F12" s="1"/>
    </row>
    <row r="13" spans="1:6" ht="28.5" customHeight="1">
      <c r="A13" s="3" t="s">
        <v>133</v>
      </c>
      <c r="B13" s="366"/>
      <c r="C13" s="360"/>
      <c r="D13" s="9">
        <f>D15</f>
        <v>315.7000000000007</v>
      </c>
      <c r="E13" s="9">
        <f>E15</f>
        <v>-21.30000000000109</v>
      </c>
      <c r="F13" s="1"/>
    </row>
    <row r="14" spans="1:6" ht="15.75" customHeight="1">
      <c r="A14" s="3" t="s">
        <v>134</v>
      </c>
      <c r="B14" s="366"/>
      <c r="C14" s="360"/>
      <c r="D14" s="9"/>
      <c r="E14" s="9"/>
      <c r="F14" s="1"/>
    </row>
    <row r="15" spans="1:6" ht="34.5" customHeight="1">
      <c r="A15" s="3" t="s">
        <v>3</v>
      </c>
      <c r="B15" s="363" t="s">
        <v>2</v>
      </c>
      <c r="C15" s="364"/>
      <c r="D15" s="9">
        <f>D17+D16</f>
        <v>315.7000000000007</v>
      </c>
      <c r="E15" s="9">
        <f>E17+E16</f>
        <v>-21.30000000000109</v>
      </c>
      <c r="F15" s="1"/>
    </row>
    <row r="16" spans="1:6" ht="43.5" customHeight="1">
      <c r="A16" s="3" t="s">
        <v>135</v>
      </c>
      <c r="B16" s="361" t="s">
        <v>15</v>
      </c>
      <c r="C16" s="362"/>
      <c r="D16" s="10">
        <f>'Источники (1)'!D17</f>
        <v>-10815.699999999999</v>
      </c>
      <c r="E16" s="9">
        <f>'Источники (1)'!E17</f>
        <v>-11051.6</v>
      </c>
      <c r="F16" s="1"/>
    </row>
    <row r="17" spans="1:6" ht="45" customHeight="1">
      <c r="A17" s="3" t="s">
        <v>1</v>
      </c>
      <c r="B17" s="363" t="s">
        <v>0</v>
      </c>
      <c r="C17" s="364"/>
      <c r="D17" s="9">
        <f>'Источники (1)'!D18</f>
        <v>11131.4</v>
      </c>
      <c r="E17" s="9">
        <f>'Источники (1)'!E18</f>
        <v>11030.3</v>
      </c>
      <c r="F17" s="1"/>
    </row>
    <row r="18" ht="12.75">
      <c r="F18" s="1"/>
    </row>
    <row r="19" ht="12.75">
      <c r="F19" s="1"/>
    </row>
  </sheetData>
  <sheetProtection/>
  <mergeCells count="18">
    <mergeCell ref="B16:C16"/>
    <mergeCell ref="B17:C17"/>
    <mergeCell ref="B9:C9"/>
    <mergeCell ref="B10:C10"/>
    <mergeCell ref="B12:C12"/>
    <mergeCell ref="B13:C13"/>
    <mergeCell ref="B14:C14"/>
    <mergeCell ref="B15:C15"/>
    <mergeCell ref="D1:F1"/>
    <mergeCell ref="D2:F2"/>
    <mergeCell ref="D3:F3"/>
    <mergeCell ref="D4:F4"/>
    <mergeCell ref="A6:E6"/>
    <mergeCell ref="B11:C11"/>
    <mergeCell ref="A8:A9"/>
    <mergeCell ref="B8:C8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62"/>
  <sheetViews>
    <sheetView view="pageBreakPreview" zoomScaleSheetLayoutView="100" zoomScalePageLayoutView="0" workbookViewId="0" topLeftCell="B1">
      <selection activeCell="D3" sqref="D3:F3"/>
    </sheetView>
  </sheetViews>
  <sheetFormatPr defaultColWidth="9.00390625" defaultRowHeight="12.75"/>
  <cols>
    <col min="1" max="1" width="7.875" style="0" hidden="1" customWidth="1"/>
    <col min="2" max="2" width="21.125" style="13" customWidth="1"/>
    <col min="3" max="3" width="40.375" style="13" customWidth="1"/>
    <col min="4" max="4" width="16.25390625" style="13" customWidth="1"/>
    <col min="5" max="5" width="12.375" style="13" customWidth="1"/>
    <col min="6" max="6" width="0.37109375" style="13" customWidth="1"/>
    <col min="7" max="8" width="9.125" style="12" customWidth="1"/>
  </cols>
  <sheetData>
    <row r="1" spans="4:6" ht="15.75">
      <c r="D1" s="349" t="s">
        <v>196</v>
      </c>
      <c r="E1" s="350"/>
      <c r="F1" s="350"/>
    </row>
    <row r="2" spans="4:6" ht="15.75">
      <c r="D2" s="349" t="s">
        <v>6</v>
      </c>
      <c r="E2" s="350"/>
      <c r="F2" s="350"/>
    </row>
    <row r="3" spans="4:6" ht="15.75" customHeight="1">
      <c r="D3" s="349" t="s">
        <v>331</v>
      </c>
      <c r="E3" s="350"/>
      <c r="F3" s="350"/>
    </row>
    <row r="4" spans="4:6" ht="15.75">
      <c r="D4" s="349" t="s">
        <v>72</v>
      </c>
      <c r="E4" s="350"/>
      <c r="F4" s="350"/>
    </row>
    <row r="5" spans="1:6" ht="20.25" customHeight="1">
      <c r="A5" s="367" t="s">
        <v>232</v>
      </c>
      <c r="B5" s="367"/>
      <c r="C5" s="367"/>
      <c r="D5" s="367"/>
      <c r="E5" s="367"/>
      <c r="F5" s="11"/>
    </row>
    <row r="6" spans="1:6" ht="48" customHeight="1">
      <c r="A6" s="368" t="s">
        <v>284</v>
      </c>
      <c r="B6" s="369"/>
      <c r="C6" s="369"/>
      <c r="D6" s="369"/>
      <c r="E6" s="369"/>
      <c r="F6" s="369"/>
    </row>
    <row r="7" ht="9.75" customHeight="1"/>
    <row r="8" spans="1:6" ht="10.5" customHeight="1">
      <c r="A8" s="370" t="s">
        <v>245</v>
      </c>
      <c r="B8" s="370"/>
      <c r="C8" s="372" t="s">
        <v>71</v>
      </c>
      <c r="D8" s="375" t="s">
        <v>10</v>
      </c>
      <c r="E8" s="375" t="s">
        <v>9</v>
      </c>
      <c r="F8" s="371"/>
    </row>
    <row r="9" spans="1:6" ht="7.5" customHeight="1">
      <c r="A9" s="370"/>
      <c r="B9" s="370"/>
      <c r="C9" s="373"/>
      <c r="D9" s="376"/>
      <c r="E9" s="376"/>
      <c r="F9" s="371"/>
    </row>
    <row r="10" spans="1:6" ht="16.5" customHeight="1">
      <c r="A10" s="370"/>
      <c r="B10" s="370"/>
      <c r="C10" s="373"/>
      <c r="D10" s="376"/>
      <c r="E10" s="376"/>
      <c r="F10" s="371"/>
    </row>
    <row r="11" spans="1:6" ht="55.5" customHeight="1">
      <c r="A11" s="370"/>
      <c r="B11" s="370"/>
      <c r="C11" s="374"/>
      <c r="D11" s="377"/>
      <c r="E11" s="377"/>
      <c r="F11" s="36"/>
    </row>
    <row r="12" spans="1:6" ht="16.5" customHeight="1">
      <c r="A12" s="30">
        <v>1</v>
      </c>
      <c r="B12" s="37">
        <v>1</v>
      </c>
      <c r="C12" s="37">
        <v>2</v>
      </c>
      <c r="D12" s="20">
        <v>3</v>
      </c>
      <c r="E12" s="20">
        <v>4</v>
      </c>
      <c r="F12" s="36"/>
    </row>
    <row r="13" spans="1:6" ht="15.75" customHeight="1">
      <c r="A13" s="35"/>
      <c r="B13" s="34"/>
      <c r="C13" s="33" t="s">
        <v>70</v>
      </c>
      <c r="D13" s="32">
        <f>D14+D45</f>
        <v>10815.699999999999</v>
      </c>
      <c r="E13" s="32">
        <f>E14+E45</f>
        <v>10856.5</v>
      </c>
      <c r="F13" s="31"/>
    </row>
    <row r="14" spans="1:6" ht="15.75">
      <c r="A14" s="54" t="s">
        <v>136</v>
      </c>
      <c r="B14" s="101" t="s">
        <v>69</v>
      </c>
      <c r="C14" s="19" t="s">
        <v>68</v>
      </c>
      <c r="D14" s="18">
        <f>D15+D18+D24+D30+D35+D37+D41+D39+D43</f>
        <v>1256</v>
      </c>
      <c r="E14" s="18">
        <f>E15+E18+E24+E30+E35+E37+E39+E43</f>
        <v>1355.3000000000002</v>
      </c>
      <c r="F14" s="14"/>
    </row>
    <row r="15" spans="1:8" s="23" customFormat="1" ht="19.5" customHeight="1">
      <c r="A15" s="54" t="s">
        <v>136</v>
      </c>
      <c r="B15" s="101"/>
      <c r="C15" s="19" t="s">
        <v>67</v>
      </c>
      <c r="D15" s="18">
        <f>D17</f>
        <v>780</v>
      </c>
      <c r="E15" s="18">
        <f>E16</f>
        <v>844.4</v>
      </c>
      <c r="F15" s="25"/>
      <c r="G15" s="24"/>
      <c r="H15" s="24"/>
    </row>
    <row r="16" spans="1:8" ht="15.75">
      <c r="A16" s="55" t="s">
        <v>136</v>
      </c>
      <c r="B16" s="16" t="s">
        <v>66</v>
      </c>
      <c r="C16" s="15" t="s">
        <v>65</v>
      </c>
      <c r="D16" s="10">
        <f>D17</f>
        <v>780</v>
      </c>
      <c r="E16" s="10">
        <f>E17+E28+E29</f>
        <v>844.4</v>
      </c>
      <c r="F16" s="22"/>
      <c r="G16" s="21"/>
      <c r="H16" s="21"/>
    </row>
    <row r="17" spans="1:8" ht="88.5" customHeight="1">
      <c r="A17" s="56" t="s">
        <v>136</v>
      </c>
      <c r="B17" s="16" t="s">
        <v>64</v>
      </c>
      <c r="C17" s="15" t="s">
        <v>63</v>
      </c>
      <c r="D17" s="10">
        <v>780</v>
      </c>
      <c r="E17" s="10">
        <v>817.6</v>
      </c>
      <c r="F17" s="22"/>
      <c r="G17" s="21"/>
      <c r="H17" s="21"/>
    </row>
    <row r="18" spans="1:8" ht="53.25" customHeight="1" hidden="1">
      <c r="A18" s="57" t="s">
        <v>136</v>
      </c>
      <c r="B18" s="20" t="s">
        <v>62</v>
      </c>
      <c r="C18" s="19" t="s">
        <v>61</v>
      </c>
      <c r="D18" s="18">
        <f>D19</f>
        <v>0</v>
      </c>
      <c r="E18" s="18">
        <f>E19</f>
        <v>0</v>
      </c>
      <c r="F18" s="25"/>
      <c r="G18" s="21"/>
      <c r="H18" s="21"/>
    </row>
    <row r="19" spans="1:8" s="28" customFormat="1" ht="42" customHeight="1" hidden="1">
      <c r="A19" s="56" t="s">
        <v>136</v>
      </c>
      <c r="B19" s="16" t="s">
        <v>60</v>
      </c>
      <c r="C19" s="15" t="s">
        <v>59</v>
      </c>
      <c r="D19" s="10">
        <f>D20+D21+D22+D23</f>
        <v>0</v>
      </c>
      <c r="E19" s="10">
        <f>E20+E21+E22+E23</f>
        <v>0</v>
      </c>
      <c r="F19" s="22"/>
      <c r="G19" s="21"/>
      <c r="H19" s="21"/>
    </row>
    <row r="20" spans="1:8" s="28" customFormat="1" ht="103.5" customHeight="1" hidden="1">
      <c r="A20" s="56" t="s">
        <v>136</v>
      </c>
      <c r="B20" s="16" t="s">
        <v>58</v>
      </c>
      <c r="C20" s="15" t="s">
        <v>57</v>
      </c>
      <c r="D20" s="10"/>
      <c r="E20" s="10"/>
      <c r="F20" s="22"/>
      <c r="G20" s="21"/>
      <c r="H20" s="21"/>
    </row>
    <row r="21" spans="1:8" s="28" customFormat="1" ht="129.75" customHeight="1" hidden="1">
      <c r="A21" s="56" t="s">
        <v>136</v>
      </c>
      <c r="B21" s="16" t="s">
        <v>56</v>
      </c>
      <c r="C21" s="15" t="s">
        <v>55</v>
      </c>
      <c r="D21" s="29"/>
      <c r="E21" s="10"/>
      <c r="F21" s="22"/>
      <c r="G21" s="21"/>
      <c r="H21" s="21"/>
    </row>
    <row r="22" spans="1:8" s="28" customFormat="1" ht="102.75" customHeight="1" hidden="1">
      <c r="A22" s="56" t="s">
        <v>136</v>
      </c>
      <c r="B22" s="16" t="s">
        <v>54</v>
      </c>
      <c r="C22" s="15" t="s">
        <v>53</v>
      </c>
      <c r="D22" s="10"/>
      <c r="E22" s="10"/>
      <c r="F22" s="22"/>
      <c r="G22" s="21"/>
      <c r="H22" s="21"/>
    </row>
    <row r="23" spans="1:8" s="28" customFormat="1" ht="104.25" customHeight="1" hidden="1">
      <c r="A23" s="56" t="s">
        <v>136</v>
      </c>
      <c r="B23" s="16" t="s">
        <v>52</v>
      </c>
      <c r="C23" s="15" t="s">
        <v>51</v>
      </c>
      <c r="D23" s="29"/>
      <c r="E23" s="10"/>
      <c r="F23" s="22"/>
      <c r="G23" s="21"/>
      <c r="H23" s="21"/>
    </row>
    <row r="24" spans="1:8" s="28" customFormat="1" ht="32.25" customHeight="1" hidden="1">
      <c r="A24" s="57" t="s">
        <v>136</v>
      </c>
      <c r="B24" s="20" t="s">
        <v>50</v>
      </c>
      <c r="C24" s="19" t="s">
        <v>49</v>
      </c>
      <c r="D24" s="18">
        <f>D25</f>
        <v>0</v>
      </c>
      <c r="E24" s="18">
        <f>E25</f>
        <v>0</v>
      </c>
      <c r="F24" s="25"/>
      <c r="G24" s="21"/>
      <c r="H24" s="21"/>
    </row>
    <row r="25" spans="1:8" s="28" customFormat="1" ht="25.5" customHeight="1" hidden="1">
      <c r="A25" s="56" t="s">
        <v>136</v>
      </c>
      <c r="B25" s="16" t="s">
        <v>48</v>
      </c>
      <c r="C25" s="15" t="s">
        <v>47</v>
      </c>
      <c r="D25" s="10"/>
      <c r="E25" s="10"/>
      <c r="F25" s="22"/>
      <c r="G25" s="21"/>
      <c r="H25" s="21"/>
    </row>
    <row r="26" spans="1:8" s="28" customFormat="1" ht="125.25" customHeight="1" hidden="1">
      <c r="A26" s="217" t="s">
        <v>136</v>
      </c>
      <c r="B26" s="218" t="s">
        <v>235</v>
      </c>
      <c r="C26" s="219" t="s">
        <v>236</v>
      </c>
      <c r="D26" s="220">
        <v>0</v>
      </c>
      <c r="E26" s="220">
        <v>0</v>
      </c>
      <c r="F26" s="221"/>
      <c r="G26" s="222"/>
      <c r="H26" s="222"/>
    </row>
    <row r="27" spans="1:8" s="28" customFormat="1" ht="67.5" customHeight="1" hidden="1">
      <c r="A27" s="217" t="s">
        <v>136</v>
      </c>
      <c r="B27" s="218" t="s">
        <v>237</v>
      </c>
      <c r="C27" s="219" t="s">
        <v>238</v>
      </c>
      <c r="D27" s="220">
        <v>0</v>
      </c>
      <c r="E27" s="220">
        <v>0</v>
      </c>
      <c r="F27" s="221"/>
      <c r="G27" s="222"/>
      <c r="H27" s="222"/>
    </row>
    <row r="28" spans="1:8" s="28" customFormat="1" ht="126.75" customHeight="1">
      <c r="A28" s="217"/>
      <c r="B28" s="16" t="s">
        <v>285</v>
      </c>
      <c r="C28" s="15" t="s">
        <v>286</v>
      </c>
      <c r="D28" s="10">
        <v>0</v>
      </c>
      <c r="E28" s="10">
        <v>3.3</v>
      </c>
      <c r="F28" s="221"/>
      <c r="G28" s="222"/>
      <c r="H28" s="222"/>
    </row>
    <row r="29" spans="1:8" s="28" customFormat="1" ht="63.75" customHeight="1">
      <c r="A29" s="217"/>
      <c r="B29" s="16" t="s">
        <v>237</v>
      </c>
      <c r="C29" s="15" t="s">
        <v>238</v>
      </c>
      <c r="D29" s="10">
        <v>0</v>
      </c>
      <c r="E29" s="10">
        <v>23.5</v>
      </c>
      <c r="F29" s="221"/>
      <c r="G29" s="222"/>
      <c r="H29" s="222"/>
    </row>
    <row r="30" spans="1:8" ht="15.75" customHeight="1">
      <c r="A30" s="57" t="s">
        <v>136</v>
      </c>
      <c r="B30" s="20"/>
      <c r="C30" s="19" t="s">
        <v>46</v>
      </c>
      <c r="D30" s="18">
        <f>D31+D32</f>
        <v>410.5</v>
      </c>
      <c r="E30" s="18">
        <f>E31+E32</f>
        <v>444.5</v>
      </c>
      <c r="F30" s="25"/>
      <c r="G30" s="21"/>
      <c r="H30" s="21"/>
    </row>
    <row r="31" spans="1:8" ht="65.25" customHeight="1">
      <c r="A31" s="56" t="s">
        <v>136</v>
      </c>
      <c r="B31" s="16" t="s">
        <v>45</v>
      </c>
      <c r="C31" s="15" t="s">
        <v>44</v>
      </c>
      <c r="D31" s="10">
        <v>105</v>
      </c>
      <c r="E31" s="10">
        <v>108.9</v>
      </c>
      <c r="F31" s="22"/>
      <c r="G31" s="21"/>
      <c r="H31" s="21"/>
    </row>
    <row r="32" spans="1:8" ht="15.75" customHeight="1">
      <c r="A32" s="56" t="s">
        <v>136</v>
      </c>
      <c r="B32" s="16" t="s">
        <v>43</v>
      </c>
      <c r="C32" s="15" t="s">
        <v>42</v>
      </c>
      <c r="D32" s="10">
        <f>D33+D34</f>
        <v>305.5</v>
      </c>
      <c r="E32" s="10">
        <f>E33+E34</f>
        <v>335.6</v>
      </c>
      <c r="F32" s="22"/>
      <c r="G32" s="21"/>
      <c r="H32" s="21"/>
    </row>
    <row r="33" spans="1:8" ht="51.75" customHeight="1">
      <c r="A33" s="56" t="s">
        <v>136</v>
      </c>
      <c r="B33" s="27" t="s">
        <v>41</v>
      </c>
      <c r="C33" s="26" t="s">
        <v>40</v>
      </c>
      <c r="D33" s="10">
        <v>259.5</v>
      </c>
      <c r="E33" s="10">
        <v>285.5</v>
      </c>
      <c r="F33" s="22"/>
      <c r="G33" s="21"/>
      <c r="H33" s="21"/>
    </row>
    <row r="34" spans="1:8" ht="52.5" customHeight="1">
      <c r="A34" s="56" t="s">
        <v>136</v>
      </c>
      <c r="B34" s="27" t="s">
        <v>39</v>
      </c>
      <c r="C34" s="26" t="s">
        <v>38</v>
      </c>
      <c r="D34" s="10">
        <v>46</v>
      </c>
      <c r="E34" s="10">
        <v>50.1</v>
      </c>
      <c r="F34" s="22"/>
      <c r="G34" s="21"/>
      <c r="H34" s="21"/>
    </row>
    <row r="35" spans="1:8" ht="22.5" customHeight="1">
      <c r="A35" s="57" t="s">
        <v>136</v>
      </c>
      <c r="B35" s="20"/>
      <c r="C35" s="19" t="s">
        <v>37</v>
      </c>
      <c r="D35" s="18">
        <f>D36</f>
        <v>15.5</v>
      </c>
      <c r="E35" s="18">
        <f>E36</f>
        <v>16.4</v>
      </c>
      <c r="F35" s="25"/>
      <c r="G35" s="21"/>
      <c r="H35" s="21"/>
    </row>
    <row r="36" spans="1:8" ht="105" customHeight="1">
      <c r="A36" s="56" t="s">
        <v>136</v>
      </c>
      <c r="B36" s="16" t="s">
        <v>36</v>
      </c>
      <c r="C36" s="15" t="s">
        <v>35</v>
      </c>
      <c r="D36" s="10">
        <v>15.5</v>
      </c>
      <c r="E36" s="10">
        <v>16.4</v>
      </c>
      <c r="F36" s="22"/>
      <c r="G36" s="21"/>
      <c r="H36" s="21"/>
    </row>
    <row r="37" spans="1:8" ht="55.5" customHeight="1" hidden="1">
      <c r="A37" s="57" t="s">
        <v>136</v>
      </c>
      <c r="B37" s="20" t="s">
        <v>34</v>
      </c>
      <c r="C37" s="19" t="s">
        <v>33</v>
      </c>
      <c r="D37" s="18">
        <f>D38</f>
        <v>0</v>
      </c>
      <c r="E37" s="18">
        <f>E38+E42</f>
        <v>0</v>
      </c>
      <c r="F37" s="22"/>
      <c r="G37" s="21"/>
      <c r="H37" s="21"/>
    </row>
    <row r="38" spans="1:8" ht="49.5" customHeight="1" hidden="1">
      <c r="A38" s="56" t="s">
        <v>136</v>
      </c>
      <c r="B38" s="16" t="s">
        <v>32</v>
      </c>
      <c r="C38" s="15" t="s">
        <v>31</v>
      </c>
      <c r="D38" s="10">
        <v>0</v>
      </c>
      <c r="E38" s="10">
        <v>0</v>
      </c>
      <c r="F38" s="22"/>
      <c r="G38" s="21"/>
      <c r="H38" s="21"/>
    </row>
    <row r="39" spans="1:8" ht="58.5" customHeight="1" hidden="1">
      <c r="A39" s="57" t="s">
        <v>136</v>
      </c>
      <c r="B39" s="20" t="s">
        <v>30</v>
      </c>
      <c r="C39" s="19" t="s">
        <v>29</v>
      </c>
      <c r="D39" s="18">
        <f>D40</f>
        <v>0</v>
      </c>
      <c r="E39" s="18">
        <f>E40</f>
        <v>0</v>
      </c>
      <c r="F39" s="25"/>
      <c r="G39" s="21"/>
      <c r="H39" s="21"/>
    </row>
    <row r="40" spans="1:8" ht="36.75" customHeight="1" hidden="1">
      <c r="A40" s="56" t="s">
        <v>136</v>
      </c>
      <c r="B40" s="16" t="s">
        <v>28</v>
      </c>
      <c r="C40" s="15" t="s">
        <v>27</v>
      </c>
      <c r="D40" s="10"/>
      <c r="E40" s="10"/>
      <c r="F40" s="22"/>
      <c r="G40" s="21"/>
      <c r="H40" s="21"/>
    </row>
    <row r="41" spans="1:8" s="23" customFormat="1" ht="36.75" customHeight="1" hidden="1">
      <c r="A41" s="57" t="s">
        <v>136</v>
      </c>
      <c r="B41" s="97" t="s">
        <v>259</v>
      </c>
      <c r="C41" s="19" t="s">
        <v>258</v>
      </c>
      <c r="D41" s="18">
        <f>D42</f>
        <v>0</v>
      </c>
      <c r="E41" s="18">
        <f>E42</f>
        <v>0</v>
      </c>
      <c r="F41" s="25"/>
      <c r="G41" s="24"/>
      <c r="H41" s="24"/>
    </row>
    <row r="42" spans="1:8" ht="112.5" customHeight="1" hidden="1">
      <c r="A42" s="56" t="s">
        <v>136</v>
      </c>
      <c r="B42" s="16" t="s">
        <v>256</v>
      </c>
      <c r="C42" s="15" t="s">
        <v>257</v>
      </c>
      <c r="D42" s="10"/>
      <c r="E42" s="10"/>
      <c r="F42" s="22"/>
      <c r="G42" s="21"/>
      <c r="H42" s="21"/>
    </row>
    <row r="43" spans="1:8" s="23" customFormat="1" ht="29.25" customHeight="1">
      <c r="A43" s="57" t="s">
        <v>136</v>
      </c>
      <c r="B43" s="20"/>
      <c r="C43" s="19" t="s">
        <v>26</v>
      </c>
      <c r="D43" s="18">
        <f>D44</f>
        <v>50</v>
      </c>
      <c r="E43" s="18">
        <f>E44</f>
        <v>50</v>
      </c>
      <c r="F43" s="25"/>
      <c r="G43" s="24"/>
      <c r="H43" s="24"/>
    </row>
    <row r="44" spans="1:8" ht="27.75" customHeight="1">
      <c r="A44" s="56" t="s">
        <v>136</v>
      </c>
      <c r="B44" s="16" t="s">
        <v>25</v>
      </c>
      <c r="C44" s="15" t="s">
        <v>24</v>
      </c>
      <c r="D44" s="10">
        <v>50</v>
      </c>
      <c r="E44" s="10">
        <v>50</v>
      </c>
      <c r="F44" s="22"/>
      <c r="G44" s="21"/>
      <c r="H44" s="21"/>
    </row>
    <row r="45" spans="1:6" ht="31.5" customHeight="1">
      <c r="A45" s="56" t="s">
        <v>136</v>
      </c>
      <c r="B45" s="20" t="s">
        <v>23</v>
      </c>
      <c r="C45" s="19" t="s">
        <v>22</v>
      </c>
      <c r="D45" s="18">
        <f>D46+D49+D51+D54+D56+D58</f>
        <v>9559.699999999999</v>
      </c>
      <c r="E45" s="18">
        <f>E46+E49+E51+E54+E56+E58+E61</f>
        <v>9501.2</v>
      </c>
      <c r="F45" s="14"/>
    </row>
    <row r="46" spans="1:6" ht="44.25" customHeight="1">
      <c r="A46" s="56"/>
      <c r="B46" s="101"/>
      <c r="C46" s="102" t="s">
        <v>239</v>
      </c>
      <c r="D46" s="18">
        <f>D47+D48</f>
        <v>4585.9</v>
      </c>
      <c r="E46" s="18">
        <f>E47+E48</f>
        <v>4585.9</v>
      </c>
      <c r="F46" s="14"/>
    </row>
    <row r="47" spans="1:6" ht="45.75" customHeight="1">
      <c r="A47" s="56" t="s">
        <v>136</v>
      </c>
      <c r="B47" s="16" t="s">
        <v>240</v>
      </c>
      <c r="C47" s="103" t="s">
        <v>21</v>
      </c>
      <c r="D47" s="10">
        <v>3464.5</v>
      </c>
      <c r="E47" s="10">
        <v>3464.5</v>
      </c>
      <c r="F47" s="14"/>
    </row>
    <row r="48" spans="1:6" ht="52.5" customHeight="1">
      <c r="A48" s="56" t="s">
        <v>136</v>
      </c>
      <c r="B48" s="16" t="s">
        <v>260</v>
      </c>
      <c r="C48" s="103" t="s">
        <v>261</v>
      </c>
      <c r="D48" s="10">
        <v>1121.4</v>
      </c>
      <c r="E48" s="10">
        <v>1121.4</v>
      </c>
      <c r="F48" s="17"/>
    </row>
    <row r="49" spans="1:8" s="23" customFormat="1" ht="42.75" customHeight="1">
      <c r="A49" s="57"/>
      <c r="B49" s="101"/>
      <c r="C49" s="102" t="s">
        <v>241</v>
      </c>
      <c r="D49" s="18">
        <f>D50</f>
        <v>2114.7</v>
      </c>
      <c r="E49" s="18">
        <f>E50</f>
        <v>2113.6</v>
      </c>
      <c r="F49" s="14"/>
      <c r="G49" s="107"/>
      <c r="H49" s="107"/>
    </row>
    <row r="50" spans="1:6" ht="30.75" customHeight="1">
      <c r="A50" s="56" t="s">
        <v>136</v>
      </c>
      <c r="B50" s="62" t="s">
        <v>153</v>
      </c>
      <c r="C50" s="63" t="s">
        <v>154</v>
      </c>
      <c r="D50" s="10">
        <v>2114.7</v>
      </c>
      <c r="E50" s="10">
        <v>2113.6</v>
      </c>
      <c r="F50" s="17"/>
    </row>
    <row r="51" spans="1:8" s="23" customFormat="1" ht="27" customHeight="1">
      <c r="A51" s="57"/>
      <c r="B51" s="101"/>
      <c r="C51" s="102" t="s">
        <v>242</v>
      </c>
      <c r="D51" s="18">
        <f>D52+D53</f>
        <v>106.5</v>
      </c>
      <c r="E51" s="18">
        <f>E52+E53</f>
        <v>106.5</v>
      </c>
      <c r="F51" s="14"/>
      <c r="G51" s="107"/>
      <c r="H51" s="107"/>
    </row>
    <row r="52" spans="1:6" ht="60" customHeight="1">
      <c r="A52" s="56" t="s">
        <v>136</v>
      </c>
      <c r="B52" s="16" t="s">
        <v>20</v>
      </c>
      <c r="C52" s="15" t="s">
        <v>19</v>
      </c>
      <c r="D52" s="10">
        <v>104.5</v>
      </c>
      <c r="E52" s="10">
        <v>104.5</v>
      </c>
      <c r="F52" s="14"/>
    </row>
    <row r="53" spans="1:6" ht="42.75" customHeight="1">
      <c r="A53" s="56" t="s">
        <v>136</v>
      </c>
      <c r="B53" s="16" t="s">
        <v>18</v>
      </c>
      <c r="C53" s="15" t="s">
        <v>17</v>
      </c>
      <c r="D53" s="10">
        <v>2</v>
      </c>
      <c r="E53" s="10">
        <v>2</v>
      </c>
      <c r="F53" s="17"/>
    </row>
    <row r="54" spans="1:8" s="23" customFormat="1" ht="15.75">
      <c r="A54" s="57"/>
      <c r="B54" s="104"/>
      <c r="C54" s="105" t="s">
        <v>243</v>
      </c>
      <c r="D54" s="18">
        <f>D55</f>
        <v>2577.6</v>
      </c>
      <c r="E54" s="18">
        <f>E55</f>
        <v>2577.6</v>
      </c>
      <c r="F54" s="14"/>
      <c r="G54" s="107"/>
      <c r="H54" s="107"/>
    </row>
    <row r="55" spans="1:6" ht="84.75" customHeight="1">
      <c r="A55" s="56" t="s">
        <v>136</v>
      </c>
      <c r="B55" s="16" t="s">
        <v>327</v>
      </c>
      <c r="C55" s="15" t="s">
        <v>16</v>
      </c>
      <c r="D55" s="10">
        <v>2577.6</v>
      </c>
      <c r="E55" s="10">
        <v>2577.6</v>
      </c>
      <c r="F55" s="14"/>
    </row>
    <row r="56" spans="1:8" s="23" customFormat="1" ht="34.5" customHeight="1">
      <c r="A56" s="57"/>
      <c r="B56" s="276"/>
      <c r="C56" s="277" t="s">
        <v>287</v>
      </c>
      <c r="D56" s="18">
        <f>D57</f>
        <v>112.5</v>
      </c>
      <c r="E56" s="18">
        <f>E57</f>
        <v>112.5</v>
      </c>
      <c r="F56" s="14"/>
      <c r="G56" s="278"/>
      <c r="H56" s="278"/>
    </row>
    <row r="57" spans="1:8" s="281" customFormat="1" ht="56.25" customHeight="1">
      <c r="A57" s="56"/>
      <c r="B57" s="279" t="s">
        <v>288</v>
      </c>
      <c r="C57" s="280" t="s">
        <v>289</v>
      </c>
      <c r="D57" s="10">
        <v>112.5</v>
      </c>
      <c r="E57" s="10">
        <v>112.5</v>
      </c>
      <c r="F57" s="14"/>
      <c r="G57" s="13"/>
      <c r="H57" s="13"/>
    </row>
    <row r="58" spans="1:8" s="23" customFormat="1" ht="17.25" customHeight="1">
      <c r="A58" s="57"/>
      <c r="B58" s="104"/>
      <c r="C58" s="106" t="s">
        <v>244</v>
      </c>
      <c r="D58" s="18">
        <f>D59</f>
        <v>62.5</v>
      </c>
      <c r="E58" s="18">
        <f>E59</f>
        <v>65</v>
      </c>
      <c r="F58" s="14"/>
      <c r="G58" s="107"/>
      <c r="H58" s="107"/>
    </row>
    <row r="59" spans="1:5" ht="57.75" customHeight="1">
      <c r="A59" s="56" t="s">
        <v>136</v>
      </c>
      <c r="B59" s="59" t="s">
        <v>149</v>
      </c>
      <c r="C59" s="60" t="s">
        <v>150</v>
      </c>
      <c r="D59" s="61">
        <v>62.5</v>
      </c>
      <c r="E59" s="61">
        <v>65</v>
      </c>
    </row>
    <row r="60" spans="1:5" ht="36.75" customHeight="1" hidden="1">
      <c r="A60" s="56" t="s">
        <v>136</v>
      </c>
      <c r="B60" s="59" t="s">
        <v>151</v>
      </c>
      <c r="C60" s="60" t="s">
        <v>152</v>
      </c>
      <c r="D60" s="61"/>
      <c r="E60" s="61"/>
    </row>
    <row r="61" spans="2:5" ht="55.5" customHeight="1">
      <c r="B61" s="223"/>
      <c r="C61" s="224" t="s">
        <v>292</v>
      </c>
      <c r="D61" s="225">
        <v>0</v>
      </c>
      <c r="E61" s="225">
        <f>E62</f>
        <v>-59.9</v>
      </c>
    </row>
    <row r="62" spans="2:5" ht="51.75">
      <c r="B62" s="282" t="s">
        <v>290</v>
      </c>
      <c r="C62" s="283" t="s">
        <v>291</v>
      </c>
      <c r="D62" s="226">
        <v>0</v>
      </c>
      <c r="E62" s="226">
        <v>-59.9</v>
      </c>
    </row>
  </sheetData>
  <sheetProtection/>
  <mergeCells count="11">
    <mergeCell ref="A8:B11"/>
    <mergeCell ref="F8:F10"/>
    <mergeCell ref="C8:C11"/>
    <mergeCell ref="D8:D11"/>
    <mergeCell ref="E8:E11"/>
    <mergeCell ref="A5:E5"/>
    <mergeCell ref="D1:F1"/>
    <mergeCell ref="D2:F2"/>
    <mergeCell ref="D3:F3"/>
    <mergeCell ref="D4:F4"/>
    <mergeCell ref="A6:F6"/>
  </mergeCells>
  <printOptions horizontalCentered="1"/>
  <pageMargins left="0.5905511811023623" right="0.3937007874015748" top="0.3937007874015748" bottom="0.3937007874015748" header="0.11811023622047245" footer="0.11811023622047245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K45"/>
  <sheetViews>
    <sheetView view="pageBreakPreview" zoomScaleNormal="75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64.125" style="68" customWidth="1"/>
    <col min="2" max="2" width="13.00390625" style="68" customWidth="1"/>
    <col min="3" max="3" width="11.625" style="68" customWidth="1"/>
    <col min="4" max="4" width="15.625" style="84" customWidth="1"/>
    <col min="5" max="5" width="13.625" style="84" customWidth="1"/>
    <col min="6" max="6" width="13.625" style="255" hidden="1" customWidth="1"/>
    <col min="7" max="7" width="14.125" style="68" customWidth="1"/>
    <col min="8" max="16384" width="9.125" style="68" customWidth="1"/>
  </cols>
  <sheetData>
    <row r="1" spans="2:10" s="42" customFormat="1" ht="15.75">
      <c r="B1" s="45"/>
      <c r="D1" s="379" t="s">
        <v>5</v>
      </c>
      <c r="E1" s="379"/>
      <c r="F1" s="379"/>
      <c r="G1" s="379"/>
      <c r="H1" s="44"/>
      <c r="I1" s="43"/>
      <c r="J1" s="43"/>
    </row>
    <row r="2" spans="2:10" s="42" customFormat="1" ht="15.75" customHeight="1">
      <c r="B2" s="45"/>
      <c r="D2" s="379" t="s">
        <v>6</v>
      </c>
      <c r="E2" s="379"/>
      <c r="F2" s="379"/>
      <c r="G2" s="379"/>
      <c r="H2" s="44"/>
      <c r="I2" s="43"/>
      <c r="J2" s="43"/>
    </row>
    <row r="3" spans="2:10" s="42" customFormat="1" ht="15.75" customHeight="1">
      <c r="B3" s="45"/>
      <c r="D3" s="379" t="s">
        <v>332</v>
      </c>
      <c r="E3" s="379"/>
      <c r="F3" s="379"/>
      <c r="G3" s="379"/>
      <c r="H3" s="44"/>
      <c r="I3" s="43"/>
      <c r="J3" s="43"/>
    </row>
    <row r="4" spans="2:10" s="42" customFormat="1" ht="15.75" customHeight="1">
      <c r="B4" s="45"/>
      <c r="D4" s="379" t="s">
        <v>101</v>
      </c>
      <c r="E4" s="379"/>
      <c r="F4" s="379"/>
      <c r="G4" s="379"/>
      <c r="H4" s="44"/>
      <c r="I4" s="43"/>
      <c r="J4" s="43"/>
    </row>
    <row r="5" spans="1:11" s="64" customFormat="1" ht="15">
      <c r="A5" s="65"/>
      <c r="B5" s="381"/>
      <c r="C5" s="381"/>
      <c r="D5" s="381"/>
      <c r="E5" s="381"/>
      <c r="F5" s="381"/>
      <c r="G5" s="381"/>
      <c r="H5" s="381"/>
      <c r="I5" s="381"/>
      <c r="J5" s="381"/>
      <c r="K5" s="381"/>
    </row>
    <row r="6" spans="2:6" s="64" customFormat="1" ht="8.25" customHeight="1">
      <c r="B6" s="66"/>
      <c r="C6" s="66"/>
      <c r="D6" s="67"/>
      <c r="E6" s="67"/>
      <c r="F6" s="256"/>
    </row>
    <row r="7" spans="1:6" ht="18.75">
      <c r="A7" s="382" t="s">
        <v>319</v>
      </c>
      <c r="B7" s="383"/>
      <c r="C7" s="383"/>
      <c r="D7" s="383"/>
      <c r="E7" s="383"/>
      <c r="F7" s="384"/>
    </row>
    <row r="8" spans="1:7" ht="18.75">
      <c r="A8" s="380" t="s">
        <v>233</v>
      </c>
      <c r="B8" s="380"/>
      <c r="C8" s="380"/>
      <c r="D8" s="380"/>
      <c r="E8" s="380"/>
      <c r="F8" s="380"/>
      <c r="G8" s="380"/>
    </row>
    <row r="9" spans="1:7" ht="19.5" customHeight="1">
      <c r="A9" s="89"/>
      <c r="B9" s="89"/>
      <c r="C9" s="89"/>
      <c r="D9" s="378" t="s">
        <v>100</v>
      </c>
      <c r="E9" s="378"/>
      <c r="F9" s="378"/>
      <c r="G9" s="378"/>
    </row>
    <row r="10" spans="1:7" ht="25.5">
      <c r="A10" s="38" t="s">
        <v>99</v>
      </c>
      <c r="B10" s="38" t="s">
        <v>98</v>
      </c>
      <c r="C10" s="38" t="s">
        <v>97</v>
      </c>
      <c r="D10" s="38" t="s">
        <v>96</v>
      </c>
      <c r="E10" s="40" t="s">
        <v>9</v>
      </c>
      <c r="F10" s="251" t="s">
        <v>283</v>
      </c>
      <c r="G10" s="99" t="s">
        <v>231</v>
      </c>
    </row>
    <row r="11" spans="1:7" ht="12.75" customHeight="1">
      <c r="A11" s="39">
        <v>1</v>
      </c>
      <c r="B11" s="38">
        <v>2</v>
      </c>
      <c r="C11" s="38">
        <v>3</v>
      </c>
      <c r="D11" s="38">
        <v>4</v>
      </c>
      <c r="E11" s="38">
        <v>5</v>
      </c>
      <c r="F11" s="252">
        <v>5</v>
      </c>
      <c r="G11" s="38">
        <v>6</v>
      </c>
    </row>
    <row r="12" spans="1:7" ht="15" customHeight="1">
      <c r="A12" s="70" t="s">
        <v>95</v>
      </c>
      <c r="B12" s="71">
        <v>1</v>
      </c>
      <c r="C12" s="71">
        <v>0</v>
      </c>
      <c r="D12" s="72">
        <f>'Расходы (4)'!J11</f>
        <v>4304.3</v>
      </c>
      <c r="E12" s="72">
        <f>'Расходы (4)'!K11</f>
        <v>4223.799999999999</v>
      </c>
      <c r="F12" s="253">
        <f>F18+F15+F14+F13</f>
        <v>3536.5</v>
      </c>
      <c r="G12" s="100">
        <f>E12/D12*100</f>
        <v>98.12977719954462</v>
      </c>
    </row>
    <row r="13" spans="1:7" ht="37.5" customHeight="1">
      <c r="A13" s="73" t="s">
        <v>94</v>
      </c>
      <c r="B13" s="71">
        <v>1</v>
      </c>
      <c r="C13" s="71">
        <v>2</v>
      </c>
      <c r="D13" s="74">
        <f>'Расходы (4)'!J12</f>
        <v>847.7</v>
      </c>
      <c r="E13" s="74">
        <f>'Расходы (4)'!K12</f>
        <v>847.7</v>
      </c>
      <c r="F13" s="254">
        <v>668.8</v>
      </c>
      <c r="G13" s="100">
        <f aca="true" t="shared" si="0" ref="G13:G43">E13/D13*100</f>
        <v>100</v>
      </c>
    </row>
    <row r="14" spans="1:7" ht="53.25" customHeight="1">
      <c r="A14" s="75" t="s">
        <v>93</v>
      </c>
      <c r="B14" s="71">
        <v>1</v>
      </c>
      <c r="C14" s="71">
        <v>4</v>
      </c>
      <c r="D14" s="74">
        <f>'Расходы (4)'!J22</f>
        <v>2547.2999999999997</v>
      </c>
      <c r="E14" s="74">
        <f>'Расходы (4)'!K22</f>
        <v>2494.8999999999996</v>
      </c>
      <c r="F14" s="254">
        <v>2373.9</v>
      </c>
      <c r="G14" s="100">
        <f t="shared" si="0"/>
        <v>97.94291995446159</v>
      </c>
    </row>
    <row r="15" spans="1:7" ht="37.5" customHeight="1">
      <c r="A15" s="75" t="s">
        <v>92</v>
      </c>
      <c r="B15" s="71">
        <v>1</v>
      </c>
      <c r="C15" s="71">
        <v>6</v>
      </c>
      <c r="D15" s="74">
        <f>'Расходы (4)'!J51</f>
        <v>30.3</v>
      </c>
      <c r="E15" s="74">
        <f>'Расходы (4)'!K51</f>
        <v>30.3</v>
      </c>
      <c r="F15" s="254">
        <v>25.4</v>
      </c>
      <c r="G15" s="100">
        <f t="shared" si="0"/>
        <v>100</v>
      </c>
    </row>
    <row r="16" spans="1:7" ht="21.75" customHeight="1" hidden="1">
      <c r="A16" s="75" t="s">
        <v>91</v>
      </c>
      <c r="B16" s="71">
        <v>1</v>
      </c>
      <c r="C16" s="71">
        <v>7</v>
      </c>
      <c r="D16" s="74">
        <v>0</v>
      </c>
      <c r="E16" s="74" t="e">
        <f>#REF!</f>
        <v>#REF!</v>
      </c>
      <c r="F16" s="254">
        <v>0</v>
      </c>
      <c r="G16" s="100" t="e">
        <f t="shared" si="0"/>
        <v>#REF!</v>
      </c>
    </row>
    <row r="17" spans="1:7" ht="21.75" customHeight="1" hidden="1">
      <c r="A17" s="76" t="s">
        <v>111</v>
      </c>
      <c r="B17" s="71">
        <v>1</v>
      </c>
      <c r="C17" s="71">
        <v>11</v>
      </c>
      <c r="D17" s="74"/>
      <c r="E17" s="74"/>
      <c r="F17" s="254">
        <v>0</v>
      </c>
      <c r="G17" s="100" t="e">
        <f t="shared" si="0"/>
        <v>#DIV/0!</v>
      </c>
    </row>
    <row r="18" spans="1:7" ht="18">
      <c r="A18" s="76" t="s">
        <v>90</v>
      </c>
      <c r="B18" s="71">
        <v>1</v>
      </c>
      <c r="C18" s="71">
        <v>13</v>
      </c>
      <c r="D18" s="74">
        <f>'Расходы (4)'!J58</f>
        <v>879.0000000000001</v>
      </c>
      <c r="E18" s="74">
        <f>'Расходы (4)'!K58</f>
        <v>850.9</v>
      </c>
      <c r="F18" s="254">
        <v>468.4</v>
      </c>
      <c r="G18" s="100">
        <f t="shared" si="0"/>
        <v>96.80318543799771</v>
      </c>
    </row>
    <row r="19" spans="1:7" ht="18">
      <c r="A19" s="70" t="s">
        <v>89</v>
      </c>
      <c r="B19" s="71">
        <v>2</v>
      </c>
      <c r="C19" s="71">
        <v>0</v>
      </c>
      <c r="D19" s="72">
        <f>D20</f>
        <v>104.5</v>
      </c>
      <c r="E19" s="72">
        <f>E20</f>
        <v>104.5</v>
      </c>
      <c r="F19" s="253">
        <f>F20</f>
        <v>92.1</v>
      </c>
      <c r="G19" s="100">
        <f t="shared" si="0"/>
        <v>100</v>
      </c>
    </row>
    <row r="20" spans="1:7" ht="18">
      <c r="A20" s="76" t="s">
        <v>88</v>
      </c>
      <c r="B20" s="71">
        <v>2</v>
      </c>
      <c r="C20" s="71">
        <v>3</v>
      </c>
      <c r="D20" s="74">
        <f>'Расходы (4)'!J74</f>
        <v>104.5</v>
      </c>
      <c r="E20" s="74">
        <f>'Расходы (4)'!K74</f>
        <v>104.5</v>
      </c>
      <c r="F20" s="254">
        <v>92.1</v>
      </c>
      <c r="G20" s="100">
        <f t="shared" si="0"/>
        <v>100</v>
      </c>
    </row>
    <row r="21" spans="1:7" ht="31.5">
      <c r="A21" s="70" t="s">
        <v>87</v>
      </c>
      <c r="B21" s="71">
        <v>3</v>
      </c>
      <c r="C21" s="71">
        <v>0</v>
      </c>
      <c r="D21" s="72">
        <f>D22</f>
        <v>1104</v>
      </c>
      <c r="E21" s="72">
        <f>E22</f>
        <v>1093.5</v>
      </c>
      <c r="F21" s="253">
        <f>F22</f>
        <v>447.2</v>
      </c>
      <c r="G21" s="100">
        <f t="shared" si="0"/>
        <v>99.04891304347827</v>
      </c>
    </row>
    <row r="22" spans="1:7" ht="18">
      <c r="A22" s="76" t="s">
        <v>86</v>
      </c>
      <c r="B22" s="71">
        <v>3</v>
      </c>
      <c r="C22" s="71">
        <v>10</v>
      </c>
      <c r="D22" s="74">
        <f>'Расходы (4)'!J79</f>
        <v>1104</v>
      </c>
      <c r="E22" s="74">
        <f>'Расходы (4)'!K79</f>
        <v>1093.5</v>
      </c>
      <c r="F22" s="254">
        <v>447.2</v>
      </c>
      <c r="G22" s="100">
        <f t="shared" si="0"/>
        <v>99.04891304347827</v>
      </c>
    </row>
    <row r="23" spans="1:7" ht="18">
      <c r="A23" s="77" t="s">
        <v>85</v>
      </c>
      <c r="B23" s="71">
        <v>4</v>
      </c>
      <c r="C23" s="71">
        <v>0</v>
      </c>
      <c r="D23" s="72">
        <f>D25</f>
        <v>863.1</v>
      </c>
      <c r="E23" s="72">
        <f>E25</f>
        <v>818.2</v>
      </c>
      <c r="F23" s="253">
        <f>F25</f>
        <v>1108.5</v>
      </c>
      <c r="G23" s="100">
        <f t="shared" si="0"/>
        <v>94.79782180512107</v>
      </c>
    </row>
    <row r="24" spans="1:7" ht="18" hidden="1">
      <c r="A24" s="73" t="s">
        <v>156</v>
      </c>
      <c r="B24" s="71">
        <v>4</v>
      </c>
      <c r="C24" s="71">
        <v>5</v>
      </c>
      <c r="D24" s="74"/>
      <c r="E24" s="74"/>
      <c r="F24" s="254"/>
      <c r="G24" s="100" t="e">
        <f t="shared" si="0"/>
        <v>#DIV/0!</v>
      </c>
    </row>
    <row r="25" spans="1:7" ht="18">
      <c r="A25" s="78" t="s">
        <v>107</v>
      </c>
      <c r="B25" s="71">
        <v>4</v>
      </c>
      <c r="C25" s="71">
        <v>9</v>
      </c>
      <c r="D25" s="74">
        <f>'Расходы (4)'!J89</f>
        <v>863.1</v>
      </c>
      <c r="E25" s="74">
        <f>'Расходы (4)'!K89</f>
        <v>818.2</v>
      </c>
      <c r="F25" s="254">
        <v>1108.5</v>
      </c>
      <c r="G25" s="100">
        <f t="shared" si="0"/>
        <v>94.79782180512107</v>
      </c>
    </row>
    <row r="26" spans="1:7" ht="18">
      <c r="A26" s="70" t="s">
        <v>84</v>
      </c>
      <c r="B26" s="71">
        <v>5</v>
      </c>
      <c r="C26" s="71">
        <v>0</v>
      </c>
      <c r="D26" s="72">
        <f>SUM(D27:D32)</f>
        <v>4512.9</v>
      </c>
      <c r="E26" s="72">
        <f>SUM(E27:E32)</f>
        <v>4352.599999999999</v>
      </c>
      <c r="F26" s="253">
        <f>F27+F28+F29</f>
        <v>4446.8</v>
      </c>
      <c r="G26" s="100">
        <f t="shared" si="0"/>
        <v>96.4479602916085</v>
      </c>
    </row>
    <row r="27" spans="1:7" ht="18">
      <c r="A27" s="76" t="s">
        <v>83</v>
      </c>
      <c r="B27" s="71">
        <v>5</v>
      </c>
      <c r="C27" s="71">
        <v>1</v>
      </c>
      <c r="D27" s="74">
        <f>'Расходы (4)'!J100</f>
        <v>1111.4</v>
      </c>
      <c r="E27" s="74">
        <f>'Расходы (4)'!K100</f>
        <v>1065.3</v>
      </c>
      <c r="F27" s="254">
        <v>853.9</v>
      </c>
      <c r="G27" s="100">
        <f t="shared" si="0"/>
        <v>95.85207845960049</v>
      </c>
    </row>
    <row r="28" spans="1:7" ht="18">
      <c r="A28" s="76" t="s">
        <v>82</v>
      </c>
      <c r="B28" s="71">
        <v>5</v>
      </c>
      <c r="C28" s="71">
        <v>2</v>
      </c>
      <c r="D28" s="74">
        <f>'Расходы (4)'!J112</f>
        <v>916.0999999999999</v>
      </c>
      <c r="E28" s="74">
        <f>'Расходы (4)'!K112</f>
        <v>888.8</v>
      </c>
      <c r="F28" s="254">
        <v>162</v>
      </c>
      <c r="G28" s="100">
        <f t="shared" si="0"/>
        <v>97.01997598515446</v>
      </c>
    </row>
    <row r="29" spans="1:7" ht="18">
      <c r="A29" s="76" t="s">
        <v>81</v>
      </c>
      <c r="B29" s="71">
        <v>5</v>
      </c>
      <c r="C29" s="71">
        <v>3</v>
      </c>
      <c r="D29" s="74">
        <f>'Расходы (4)'!J126</f>
        <v>2451.2</v>
      </c>
      <c r="E29" s="74">
        <f>'Расходы (4)'!K126</f>
        <v>2364.3</v>
      </c>
      <c r="F29" s="254">
        <v>3430.9</v>
      </c>
      <c r="G29" s="100">
        <f t="shared" si="0"/>
        <v>96.45479765013056</v>
      </c>
    </row>
    <row r="30" spans="1:7" s="268" customFormat="1" ht="18" hidden="1">
      <c r="A30" s="266" t="s">
        <v>216</v>
      </c>
      <c r="B30" s="264">
        <v>6</v>
      </c>
      <c r="C30" s="264">
        <v>0</v>
      </c>
      <c r="D30" s="267"/>
      <c r="E30" s="267"/>
      <c r="F30" s="267">
        <f>F31</f>
        <v>965.1</v>
      </c>
      <c r="G30" s="100" t="e">
        <f t="shared" si="0"/>
        <v>#DIV/0!</v>
      </c>
    </row>
    <row r="31" spans="1:7" s="271" customFormat="1" ht="21" customHeight="1" hidden="1">
      <c r="A31" s="269" t="s">
        <v>217</v>
      </c>
      <c r="B31" s="155">
        <v>6</v>
      </c>
      <c r="C31" s="155">
        <v>5</v>
      </c>
      <c r="D31" s="270"/>
      <c r="E31" s="270"/>
      <c r="F31" s="270">
        <v>965.1</v>
      </c>
      <c r="G31" s="100" t="e">
        <f t="shared" si="0"/>
        <v>#DIV/0!</v>
      </c>
    </row>
    <row r="32" spans="1:7" s="317" customFormat="1" ht="21" customHeight="1">
      <c r="A32" s="92" t="s">
        <v>309</v>
      </c>
      <c r="B32" s="71">
        <v>5</v>
      </c>
      <c r="C32" s="71">
        <v>5</v>
      </c>
      <c r="D32" s="74">
        <f>'Расходы (4)'!J144</f>
        <v>34.2</v>
      </c>
      <c r="E32" s="74">
        <f>'Расходы (4)'!K144</f>
        <v>34.2</v>
      </c>
      <c r="F32" s="74">
        <f>'Расходы (4)'!L144</f>
        <v>0</v>
      </c>
      <c r="G32" s="100">
        <f t="shared" si="0"/>
        <v>100</v>
      </c>
    </row>
    <row r="33" spans="1:7" ht="18">
      <c r="A33" s="70" t="s">
        <v>80</v>
      </c>
      <c r="B33" s="71">
        <v>7</v>
      </c>
      <c r="C33" s="71">
        <v>0</v>
      </c>
      <c r="D33" s="72">
        <f>D34</f>
        <v>3.4</v>
      </c>
      <c r="E33" s="72">
        <f>E34</f>
        <v>3.4</v>
      </c>
      <c r="F33" s="253">
        <f>F34</f>
        <v>3.5</v>
      </c>
      <c r="G33" s="100">
        <f t="shared" si="0"/>
        <v>100</v>
      </c>
    </row>
    <row r="34" spans="1:7" ht="18">
      <c r="A34" s="76" t="s">
        <v>79</v>
      </c>
      <c r="B34" s="71">
        <v>7</v>
      </c>
      <c r="C34" s="71">
        <v>7</v>
      </c>
      <c r="D34" s="74">
        <f>'Расходы (4)'!J156</f>
        <v>3.4</v>
      </c>
      <c r="E34" s="74">
        <f>'Расходы (4)'!K156</f>
        <v>3.4</v>
      </c>
      <c r="F34" s="254">
        <v>3.5</v>
      </c>
      <c r="G34" s="100">
        <f t="shared" si="0"/>
        <v>100</v>
      </c>
    </row>
    <row r="35" spans="1:7" s="271" customFormat="1" ht="18" hidden="1">
      <c r="A35" s="266" t="s">
        <v>78</v>
      </c>
      <c r="B35" s="155">
        <v>8</v>
      </c>
      <c r="C35" s="155">
        <v>0</v>
      </c>
      <c r="D35" s="267"/>
      <c r="E35" s="267"/>
      <c r="F35" s="267">
        <f>F36</f>
        <v>158</v>
      </c>
      <c r="G35" s="100" t="e">
        <f t="shared" si="0"/>
        <v>#DIV/0!</v>
      </c>
    </row>
    <row r="36" spans="1:7" s="271" customFormat="1" ht="18" hidden="1">
      <c r="A36" s="269" t="s">
        <v>246</v>
      </c>
      <c r="B36" s="155">
        <v>8</v>
      </c>
      <c r="C36" s="155">
        <v>4</v>
      </c>
      <c r="D36" s="270"/>
      <c r="E36" s="270"/>
      <c r="F36" s="270">
        <v>158</v>
      </c>
      <c r="G36" s="100" t="e">
        <f t="shared" si="0"/>
        <v>#DIV/0!</v>
      </c>
    </row>
    <row r="37" spans="1:7" ht="18">
      <c r="A37" s="70" t="s">
        <v>77</v>
      </c>
      <c r="B37" s="71">
        <v>10</v>
      </c>
      <c r="C37" s="71">
        <v>0</v>
      </c>
      <c r="D37" s="72">
        <f>D38</f>
        <v>239.2</v>
      </c>
      <c r="E37" s="72">
        <f>E38</f>
        <v>239.2</v>
      </c>
      <c r="F37" s="253">
        <f>F38</f>
        <v>9</v>
      </c>
      <c r="G37" s="100">
        <f t="shared" si="0"/>
        <v>100</v>
      </c>
    </row>
    <row r="38" spans="1:7" ht="18">
      <c r="A38" s="76" t="s">
        <v>76</v>
      </c>
      <c r="B38" s="71">
        <v>10</v>
      </c>
      <c r="C38" s="71">
        <v>1</v>
      </c>
      <c r="D38" s="74">
        <f>'Расходы (4)'!J166</f>
        <v>239.2</v>
      </c>
      <c r="E38" s="74">
        <f>'Расходы (4)'!K166</f>
        <v>239.2</v>
      </c>
      <c r="F38" s="254">
        <v>9</v>
      </c>
      <c r="G38" s="100">
        <f t="shared" si="0"/>
        <v>100</v>
      </c>
    </row>
    <row r="39" spans="1:7" ht="18" hidden="1">
      <c r="A39" s="76" t="s">
        <v>148</v>
      </c>
      <c r="B39" s="71">
        <v>10</v>
      </c>
      <c r="C39" s="71">
        <v>3</v>
      </c>
      <c r="D39" s="74"/>
      <c r="E39" s="74"/>
      <c r="F39" s="254"/>
      <c r="G39" s="100" t="e">
        <f t="shared" si="0"/>
        <v>#DIV/0!</v>
      </c>
    </row>
    <row r="40" spans="1:7" s="271" customFormat="1" ht="18" hidden="1">
      <c r="A40" s="272" t="s">
        <v>75</v>
      </c>
      <c r="B40" s="155">
        <v>11</v>
      </c>
      <c r="C40" s="155">
        <v>0</v>
      </c>
      <c r="D40" s="267"/>
      <c r="E40" s="267"/>
      <c r="F40" s="267">
        <f>F41</f>
        <v>510.9</v>
      </c>
      <c r="G40" s="100" t="e">
        <f t="shared" si="0"/>
        <v>#DIV/0!</v>
      </c>
    </row>
    <row r="41" spans="1:7" s="271" customFormat="1" ht="18" hidden="1">
      <c r="A41" s="273" t="s">
        <v>74</v>
      </c>
      <c r="B41" s="155">
        <v>11</v>
      </c>
      <c r="C41" s="155">
        <v>1</v>
      </c>
      <c r="D41" s="270"/>
      <c r="E41" s="270"/>
      <c r="F41" s="270">
        <v>510.9</v>
      </c>
      <c r="G41" s="100" t="e">
        <f t="shared" si="0"/>
        <v>#DIV/0!</v>
      </c>
    </row>
    <row r="42" spans="1:7" ht="18" hidden="1">
      <c r="A42" s="79" t="s">
        <v>225</v>
      </c>
      <c r="B42" s="98"/>
      <c r="C42" s="98"/>
      <c r="D42" s="72">
        <f>D12+D19+D21+D23+D26+D33+D37</f>
        <v>11131.4</v>
      </c>
      <c r="E42" s="72">
        <f>E12+E19+E21+E23+E26+E33+E37</f>
        <v>10835.199999999999</v>
      </c>
      <c r="F42" s="253">
        <f>F43</f>
        <v>11277.599999999999</v>
      </c>
      <c r="G42" s="100">
        <f t="shared" si="0"/>
        <v>97.33905887848788</v>
      </c>
    </row>
    <row r="43" spans="1:7" ht="18">
      <c r="A43" s="70" t="s">
        <v>73</v>
      </c>
      <c r="B43" s="69"/>
      <c r="C43" s="69"/>
      <c r="D43" s="72">
        <f>D42</f>
        <v>11131.4</v>
      </c>
      <c r="E43" s="72">
        <f>E42</f>
        <v>10835.199999999999</v>
      </c>
      <c r="F43" s="253">
        <f>F12+F19+F21+F23+F26+F33+F35+F37+F30+F40</f>
        <v>11277.599999999999</v>
      </c>
      <c r="G43" s="100">
        <f t="shared" si="0"/>
        <v>97.33905887848788</v>
      </c>
    </row>
    <row r="44" spans="1:5" ht="14.25" customHeight="1">
      <c r="A44" s="80"/>
      <c r="B44" s="81"/>
      <c r="C44" s="81"/>
      <c r="D44" s="82"/>
      <c r="E44" s="82"/>
    </row>
    <row r="45" spans="4:5" ht="18">
      <c r="D45" s="83"/>
      <c r="E45" s="83"/>
    </row>
  </sheetData>
  <sheetProtection/>
  <mergeCells count="12">
    <mergeCell ref="D3:E3"/>
    <mergeCell ref="D4:E4"/>
    <mergeCell ref="D9:G9"/>
    <mergeCell ref="F1:G1"/>
    <mergeCell ref="A8:G8"/>
    <mergeCell ref="F2:G2"/>
    <mergeCell ref="F3:G3"/>
    <mergeCell ref="F4:G4"/>
    <mergeCell ref="B5:K5"/>
    <mergeCell ref="A7:F7"/>
    <mergeCell ref="D1:E1"/>
    <mergeCell ref="D2:E2"/>
  </mergeCells>
  <printOptions/>
  <pageMargins left="0.75" right="0.24" top="0.5" bottom="0.53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79"/>
  <sheetViews>
    <sheetView view="pageBreakPreview" zoomScale="80" zoomScaleSheetLayoutView="80" zoomScalePageLayoutView="0" workbookViewId="0" topLeftCell="A1">
      <selection activeCell="I3" sqref="I3:K3"/>
    </sheetView>
  </sheetViews>
  <sheetFormatPr defaultColWidth="9.00390625" defaultRowHeight="12.75"/>
  <cols>
    <col min="1" max="1" width="68.625" style="108" customWidth="1"/>
    <col min="2" max="2" width="6.375" style="108" customWidth="1"/>
    <col min="3" max="3" width="5.875" style="108" customWidth="1"/>
    <col min="4" max="4" width="5.75390625" style="108" customWidth="1"/>
    <col min="5" max="5" width="6.625" style="108" customWidth="1"/>
    <col min="6" max="6" width="4.875" style="108" customWidth="1"/>
    <col min="7" max="7" width="4.875" style="192" customWidth="1"/>
    <col min="8" max="8" width="11.75390625" style="193" customWidth="1"/>
    <col min="9" max="9" width="7.125" style="193" customWidth="1"/>
    <col min="10" max="10" width="17.375" style="193" customWidth="1"/>
    <col min="11" max="11" width="20.25390625" style="193" customWidth="1"/>
    <col min="12" max="12" width="9.125" style="114" customWidth="1"/>
    <col min="13" max="13" width="15.00390625" style="114" bestFit="1" customWidth="1"/>
    <col min="14" max="14" width="9.125" style="114" customWidth="1"/>
    <col min="15" max="16384" width="9.125" style="42" customWidth="1"/>
  </cols>
  <sheetData>
    <row r="1" spans="9:11" ht="12.75">
      <c r="I1" s="400" t="s">
        <v>5</v>
      </c>
      <c r="J1" s="400"/>
      <c r="K1" s="401"/>
    </row>
    <row r="2" spans="9:11" ht="12.75">
      <c r="I2" s="400" t="s">
        <v>6</v>
      </c>
      <c r="J2" s="400"/>
      <c r="K2" s="401"/>
    </row>
    <row r="3" spans="9:11" ht="12.75">
      <c r="I3" s="400" t="s">
        <v>332</v>
      </c>
      <c r="J3" s="400"/>
      <c r="K3" s="401"/>
    </row>
    <row r="4" spans="9:11" ht="12.75">
      <c r="I4" s="400" t="s">
        <v>137</v>
      </c>
      <c r="J4" s="400"/>
      <c r="K4" s="401"/>
    </row>
    <row r="5" spans="1:11" ht="45.75" customHeight="1">
      <c r="A5" s="386" t="s">
        <v>318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</row>
    <row r="6" spans="2:11" ht="14.25" customHeight="1">
      <c r="B6" s="109"/>
      <c r="C6" s="109"/>
      <c r="D6" s="109"/>
      <c r="E6" s="110"/>
      <c r="F6" s="110"/>
      <c r="G6" s="110"/>
      <c r="H6" s="111"/>
      <c r="I6" s="112"/>
      <c r="J6" s="113"/>
      <c r="K6" s="113"/>
    </row>
    <row r="7" spans="1:11" s="114" customFormat="1" ht="37.5" customHeight="1">
      <c r="A7" s="388" t="s">
        <v>121</v>
      </c>
      <c r="B7" s="390" t="s">
        <v>120</v>
      </c>
      <c r="C7" s="392" t="s">
        <v>119</v>
      </c>
      <c r="D7" s="392" t="s">
        <v>118</v>
      </c>
      <c r="E7" s="394" t="s">
        <v>117</v>
      </c>
      <c r="F7" s="395"/>
      <c r="G7" s="395"/>
      <c r="H7" s="396"/>
      <c r="I7" s="392" t="s">
        <v>116</v>
      </c>
      <c r="J7" s="402" t="s">
        <v>248</v>
      </c>
      <c r="K7" s="403"/>
    </row>
    <row r="8" spans="1:11" s="114" customFormat="1" ht="24" customHeight="1">
      <c r="A8" s="389"/>
      <c r="B8" s="391"/>
      <c r="C8" s="393"/>
      <c r="D8" s="393"/>
      <c r="E8" s="397"/>
      <c r="F8" s="398"/>
      <c r="G8" s="398"/>
      <c r="H8" s="399"/>
      <c r="I8" s="393"/>
      <c r="J8" s="216" t="s">
        <v>96</v>
      </c>
      <c r="K8" s="115" t="s">
        <v>9</v>
      </c>
    </row>
    <row r="9" spans="1:14" s="184" customFormat="1" ht="15.75">
      <c r="A9" s="116">
        <v>1</v>
      </c>
      <c r="B9" s="58">
        <v>2</v>
      </c>
      <c r="C9" s="117">
        <v>3</v>
      </c>
      <c r="D9" s="117">
        <v>4</v>
      </c>
      <c r="E9" s="385">
        <v>5</v>
      </c>
      <c r="F9" s="385"/>
      <c r="G9" s="385"/>
      <c r="H9" s="385"/>
      <c r="I9" s="117">
        <v>6</v>
      </c>
      <c r="J9" s="274">
        <v>7</v>
      </c>
      <c r="K9" s="274" t="s">
        <v>200</v>
      </c>
      <c r="L9" s="114"/>
      <c r="M9" s="114"/>
      <c r="N9" s="114"/>
    </row>
    <row r="10" spans="1:14" s="227" customFormat="1" ht="15.75">
      <c r="A10" s="118" t="s">
        <v>201</v>
      </c>
      <c r="B10" s="119">
        <v>811</v>
      </c>
      <c r="C10" s="120"/>
      <c r="D10" s="120"/>
      <c r="E10" s="58"/>
      <c r="F10" s="58"/>
      <c r="G10" s="121"/>
      <c r="H10" s="58"/>
      <c r="I10" s="120"/>
      <c r="J10" s="122">
        <f>J177</f>
        <v>11131.4</v>
      </c>
      <c r="K10" s="122">
        <f>K177</f>
        <v>10835.199999999999</v>
      </c>
      <c r="L10" s="123"/>
      <c r="M10" s="123"/>
      <c r="N10" s="123"/>
    </row>
    <row r="11" spans="1:14" s="227" customFormat="1" ht="15.75" customHeight="1">
      <c r="A11" s="118" t="s">
        <v>95</v>
      </c>
      <c r="B11" s="119">
        <v>811</v>
      </c>
      <c r="C11" s="124" t="s">
        <v>163</v>
      </c>
      <c r="D11" s="124" t="s">
        <v>140</v>
      </c>
      <c r="E11" s="71"/>
      <c r="F11" s="71"/>
      <c r="G11" s="85"/>
      <c r="H11" s="71"/>
      <c r="I11" s="120"/>
      <c r="J11" s="122">
        <f>J12+J22+J51+J55+J58</f>
        <v>4304.3</v>
      </c>
      <c r="K11" s="122">
        <f>K12+K22+K51+K55+K58</f>
        <v>4223.799999999999</v>
      </c>
      <c r="L11" s="123"/>
      <c r="M11" s="123"/>
      <c r="N11" s="123"/>
    </row>
    <row r="12" spans="1:14" s="227" customFormat="1" ht="30.75" customHeight="1">
      <c r="A12" s="92" t="s">
        <v>94</v>
      </c>
      <c r="B12" s="120">
        <v>811</v>
      </c>
      <c r="C12" s="125" t="s">
        <v>163</v>
      </c>
      <c r="D12" s="125" t="s">
        <v>202</v>
      </c>
      <c r="E12" s="71"/>
      <c r="F12" s="71"/>
      <c r="G12" s="85"/>
      <c r="H12" s="71"/>
      <c r="I12" s="120"/>
      <c r="J12" s="126">
        <f>J13</f>
        <v>847.7</v>
      </c>
      <c r="K12" s="126">
        <f>K13</f>
        <v>847.7</v>
      </c>
      <c r="L12" s="123"/>
      <c r="M12" s="123"/>
      <c r="N12" s="123"/>
    </row>
    <row r="13" spans="1:14" s="184" customFormat="1" ht="21.75" customHeight="1">
      <c r="A13" s="92" t="s">
        <v>157</v>
      </c>
      <c r="B13" s="120">
        <v>811</v>
      </c>
      <c r="C13" s="125" t="s">
        <v>163</v>
      </c>
      <c r="D13" s="125" t="s">
        <v>202</v>
      </c>
      <c r="E13" s="71">
        <v>91</v>
      </c>
      <c r="F13" s="127">
        <v>0</v>
      </c>
      <c r="G13" s="85" t="s">
        <v>140</v>
      </c>
      <c r="H13" s="85" t="s">
        <v>141</v>
      </c>
      <c r="I13" s="120"/>
      <c r="J13" s="126">
        <f>J14+J18</f>
        <v>847.7</v>
      </c>
      <c r="K13" s="126">
        <f>K14+K18</f>
        <v>847.7</v>
      </c>
      <c r="L13" s="114"/>
      <c r="M13" s="114"/>
      <c r="N13" s="114"/>
    </row>
    <row r="14" spans="1:14" s="184" customFormat="1" ht="16.5" customHeight="1">
      <c r="A14" s="92" t="s">
        <v>158</v>
      </c>
      <c r="B14" s="120">
        <v>811</v>
      </c>
      <c r="C14" s="125" t="s">
        <v>163</v>
      </c>
      <c r="D14" s="125" t="s">
        <v>202</v>
      </c>
      <c r="E14" s="71">
        <v>91</v>
      </c>
      <c r="F14" s="127">
        <v>0</v>
      </c>
      <c r="G14" s="85" t="s">
        <v>140</v>
      </c>
      <c r="H14" s="85" t="s">
        <v>142</v>
      </c>
      <c r="I14" s="120"/>
      <c r="J14" s="126">
        <f>J15</f>
        <v>650.5</v>
      </c>
      <c r="K14" s="126">
        <f>K15</f>
        <v>650.5</v>
      </c>
      <c r="L14" s="114"/>
      <c r="M14" s="114"/>
      <c r="N14" s="114"/>
    </row>
    <row r="15" spans="1:14" s="184" customFormat="1" ht="18" customHeight="1">
      <c r="A15" s="92" t="s">
        <v>158</v>
      </c>
      <c r="B15" s="120">
        <v>811</v>
      </c>
      <c r="C15" s="125" t="s">
        <v>163</v>
      </c>
      <c r="D15" s="125" t="s">
        <v>202</v>
      </c>
      <c r="E15" s="71">
        <v>91</v>
      </c>
      <c r="F15" s="127">
        <v>0</v>
      </c>
      <c r="G15" s="85" t="s">
        <v>140</v>
      </c>
      <c r="H15" s="85" t="s">
        <v>142</v>
      </c>
      <c r="I15" s="120">
        <v>120</v>
      </c>
      <c r="J15" s="126">
        <f>J16+J17</f>
        <v>650.5</v>
      </c>
      <c r="K15" s="126">
        <f>K16+K17</f>
        <v>650.5</v>
      </c>
      <c r="L15" s="114"/>
      <c r="M15" s="114"/>
      <c r="N15" s="114"/>
    </row>
    <row r="16" spans="1:11" s="130" customFormat="1" ht="18.75" customHeight="1" hidden="1">
      <c r="A16" s="93" t="s">
        <v>262</v>
      </c>
      <c r="B16" s="128">
        <v>811</v>
      </c>
      <c r="C16" s="129" t="s">
        <v>163</v>
      </c>
      <c r="D16" s="129" t="s">
        <v>202</v>
      </c>
      <c r="E16" s="86">
        <v>91</v>
      </c>
      <c r="F16" s="284">
        <v>0</v>
      </c>
      <c r="G16" s="87" t="s">
        <v>140</v>
      </c>
      <c r="H16" s="87" t="s">
        <v>142</v>
      </c>
      <c r="I16" s="128">
        <v>121</v>
      </c>
      <c r="J16" s="96">
        <v>511.7</v>
      </c>
      <c r="K16" s="96">
        <v>511.7</v>
      </c>
    </row>
    <row r="17" spans="1:12" s="130" customFormat="1" ht="47.25" customHeight="1" hidden="1">
      <c r="A17" s="93" t="s">
        <v>263</v>
      </c>
      <c r="B17" s="128">
        <v>811</v>
      </c>
      <c r="C17" s="129" t="s">
        <v>163</v>
      </c>
      <c r="D17" s="129" t="s">
        <v>202</v>
      </c>
      <c r="E17" s="86">
        <v>91</v>
      </c>
      <c r="F17" s="284">
        <v>0</v>
      </c>
      <c r="G17" s="87" t="s">
        <v>140</v>
      </c>
      <c r="H17" s="87" t="s">
        <v>142</v>
      </c>
      <c r="I17" s="128">
        <v>129</v>
      </c>
      <c r="J17" s="96">
        <f>136.2+2.6</f>
        <v>138.79999999999998</v>
      </c>
      <c r="K17" s="96">
        <f>136.2+2.6</f>
        <v>138.79999999999998</v>
      </c>
      <c r="L17" s="96"/>
    </row>
    <row r="18" spans="1:11" s="114" customFormat="1" ht="47.25" customHeight="1">
      <c r="A18" s="92" t="s">
        <v>264</v>
      </c>
      <c r="B18" s="120">
        <v>811</v>
      </c>
      <c r="C18" s="125" t="s">
        <v>163</v>
      </c>
      <c r="D18" s="125" t="s">
        <v>202</v>
      </c>
      <c r="E18" s="71">
        <v>91</v>
      </c>
      <c r="F18" s="127">
        <v>0</v>
      </c>
      <c r="G18" s="85" t="s">
        <v>140</v>
      </c>
      <c r="H18" s="85" t="s">
        <v>265</v>
      </c>
      <c r="I18" s="120"/>
      <c r="J18" s="126">
        <f>J19</f>
        <v>197.2</v>
      </c>
      <c r="K18" s="126">
        <f>K19</f>
        <v>197.2</v>
      </c>
    </row>
    <row r="19" spans="1:11" s="114" customFormat="1" ht="47.25" customHeight="1">
      <c r="A19" s="92" t="s">
        <v>266</v>
      </c>
      <c r="B19" s="120">
        <v>811</v>
      </c>
      <c r="C19" s="125" t="s">
        <v>163</v>
      </c>
      <c r="D19" s="125" t="s">
        <v>202</v>
      </c>
      <c r="E19" s="71">
        <v>91</v>
      </c>
      <c r="F19" s="127">
        <v>0</v>
      </c>
      <c r="G19" s="85" t="s">
        <v>140</v>
      </c>
      <c r="H19" s="85" t="s">
        <v>265</v>
      </c>
      <c r="I19" s="120">
        <v>120</v>
      </c>
      <c r="J19" s="126">
        <f>J20+J21</f>
        <v>197.2</v>
      </c>
      <c r="K19" s="126">
        <f>K20+K21</f>
        <v>197.2</v>
      </c>
    </row>
    <row r="20" spans="1:11" s="130" customFormat="1" ht="47.25" customHeight="1" hidden="1">
      <c r="A20" s="93" t="s">
        <v>262</v>
      </c>
      <c r="B20" s="128">
        <v>811</v>
      </c>
      <c r="C20" s="129" t="s">
        <v>163</v>
      </c>
      <c r="D20" s="129" t="s">
        <v>202</v>
      </c>
      <c r="E20" s="86">
        <v>91</v>
      </c>
      <c r="F20" s="284">
        <v>0</v>
      </c>
      <c r="G20" s="87" t="s">
        <v>140</v>
      </c>
      <c r="H20" s="87" t="s">
        <v>265</v>
      </c>
      <c r="I20" s="128">
        <v>121</v>
      </c>
      <c r="J20" s="96">
        <v>145.7</v>
      </c>
      <c r="K20" s="96">
        <v>145.7</v>
      </c>
    </row>
    <row r="21" spans="1:11" s="130" customFormat="1" ht="47.25" customHeight="1" hidden="1">
      <c r="A21" s="93" t="s">
        <v>263</v>
      </c>
      <c r="B21" s="128">
        <v>811</v>
      </c>
      <c r="C21" s="129" t="s">
        <v>163</v>
      </c>
      <c r="D21" s="129" t="s">
        <v>202</v>
      </c>
      <c r="E21" s="86">
        <v>91</v>
      </c>
      <c r="F21" s="284">
        <v>0</v>
      </c>
      <c r="G21" s="87" t="s">
        <v>140</v>
      </c>
      <c r="H21" s="87" t="s">
        <v>265</v>
      </c>
      <c r="I21" s="128">
        <v>129</v>
      </c>
      <c r="J21" s="96">
        <f>51.4+0.1</f>
        <v>51.5</v>
      </c>
      <c r="K21" s="96">
        <v>51.5</v>
      </c>
    </row>
    <row r="22" spans="1:14" s="227" customFormat="1" ht="47.25">
      <c r="A22" s="92" t="s">
        <v>93</v>
      </c>
      <c r="B22" s="120">
        <v>811</v>
      </c>
      <c r="C22" s="125" t="s">
        <v>163</v>
      </c>
      <c r="D22" s="125" t="s">
        <v>164</v>
      </c>
      <c r="E22" s="71"/>
      <c r="F22" s="71"/>
      <c r="G22" s="85"/>
      <c r="H22" s="71"/>
      <c r="I22" s="120"/>
      <c r="J22" s="126">
        <f>J23</f>
        <v>2547.2999999999997</v>
      </c>
      <c r="K22" s="126">
        <f>K23</f>
        <v>2494.8999999999996</v>
      </c>
      <c r="L22" s="123"/>
      <c r="M22" s="123"/>
      <c r="N22" s="123"/>
    </row>
    <row r="23" spans="1:14" s="184" customFormat="1" ht="17.25" customHeight="1">
      <c r="A23" s="92" t="s">
        <v>157</v>
      </c>
      <c r="B23" s="120">
        <v>811</v>
      </c>
      <c r="C23" s="125" t="s">
        <v>163</v>
      </c>
      <c r="D23" s="125" t="s">
        <v>164</v>
      </c>
      <c r="E23" s="71">
        <v>91</v>
      </c>
      <c r="F23" s="85">
        <v>0</v>
      </c>
      <c r="G23" s="85" t="s">
        <v>140</v>
      </c>
      <c r="H23" s="85" t="s">
        <v>141</v>
      </c>
      <c r="I23" s="120"/>
      <c r="J23" s="126">
        <f>J24+J40+J44</f>
        <v>2547.2999999999997</v>
      </c>
      <c r="K23" s="126">
        <f>K24+K40+K44</f>
        <v>2494.8999999999996</v>
      </c>
      <c r="L23" s="114"/>
      <c r="M23" s="114"/>
      <c r="N23" s="114"/>
    </row>
    <row r="24" spans="1:14" s="229" customFormat="1" ht="15.75" customHeight="1">
      <c r="A24" s="92" t="s">
        <v>160</v>
      </c>
      <c r="B24" s="120">
        <v>811</v>
      </c>
      <c r="C24" s="125" t="s">
        <v>163</v>
      </c>
      <c r="D24" s="125" t="s">
        <v>164</v>
      </c>
      <c r="E24" s="85" t="s">
        <v>104</v>
      </c>
      <c r="F24" s="85" t="s">
        <v>103</v>
      </c>
      <c r="G24" s="85" t="s">
        <v>140</v>
      </c>
      <c r="H24" s="85" t="s">
        <v>143</v>
      </c>
      <c r="I24" s="120"/>
      <c r="J24" s="126">
        <f>J25+J30+J34+J36</f>
        <v>1990.5999999999997</v>
      </c>
      <c r="K24" s="126">
        <f>K25+K30+K34+K36</f>
        <v>1938.1999999999998</v>
      </c>
      <c r="L24" s="131"/>
      <c r="M24" s="131"/>
      <c r="N24" s="131"/>
    </row>
    <row r="25" spans="1:14" s="229" customFormat="1" ht="35.25" customHeight="1">
      <c r="A25" s="92" t="s">
        <v>158</v>
      </c>
      <c r="B25" s="120">
        <v>811</v>
      </c>
      <c r="C25" s="125" t="s">
        <v>163</v>
      </c>
      <c r="D25" s="125" t="s">
        <v>164</v>
      </c>
      <c r="E25" s="71">
        <v>91</v>
      </c>
      <c r="F25" s="127">
        <v>0</v>
      </c>
      <c r="G25" s="85" t="s">
        <v>140</v>
      </c>
      <c r="H25" s="85" t="s">
        <v>143</v>
      </c>
      <c r="I25" s="120">
        <v>120</v>
      </c>
      <c r="J25" s="126">
        <f>J26+J27+J28+J29</f>
        <v>1488.6999999999998</v>
      </c>
      <c r="K25" s="126">
        <f>K26+K27+K28+K29</f>
        <v>1488.6999999999998</v>
      </c>
      <c r="L25" s="131"/>
      <c r="M25" s="131"/>
      <c r="N25" s="131"/>
    </row>
    <row r="26" spans="1:11" s="285" customFormat="1" ht="19.5" customHeight="1" hidden="1">
      <c r="A26" s="93" t="s">
        <v>293</v>
      </c>
      <c r="B26" s="128">
        <v>811</v>
      </c>
      <c r="C26" s="129" t="s">
        <v>163</v>
      </c>
      <c r="D26" s="129" t="s">
        <v>164</v>
      </c>
      <c r="E26" s="86" t="s">
        <v>104</v>
      </c>
      <c r="F26" s="86" t="s">
        <v>103</v>
      </c>
      <c r="G26" s="87" t="s">
        <v>140</v>
      </c>
      <c r="H26" s="87" t="s">
        <v>143</v>
      </c>
      <c r="I26" s="128">
        <v>121</v>
      </c>
      <c r="J26" s="96">
        <f>1343.8-535.3-187.2+1</f>
        <v>622.3</v>
      </c>
      <c r="K26" s="96">
        <f>1343.8-535.3-187.2+1</f>
        <v>622.3</v>
      </c>
    </row>
    <row r="27" spans="1:11" s="285" customFormat="1" ht="48" customHeight="1" hidden="1">
      <c r="A27" s="93" t="s">
        <v>294</v>
      </c>
      <c r="B27" s="128">
        <v>811</v>
      </c>
      <c r="C27" s="129" t="s">
        <v>163</v>
      </c>
      <c r="D27" s="129" t="s">
        <v>164</v>
      </c>
      <c r="E27" s="86" t="s">
        <v>104</v>
      </c>
      <c r="F27" s="86" t="s">
        <v>103</v>
      </c>
      <c r="G27" s="87" t="s">
        <v>140</v>
      </c>
      <c r="H27" s="87" t="s">
        <v>143</v>
      </c>
      <c r="I27" s="128">
        <v>129</v>
      </c>
      <c r="J27" s="96">
        <f>401-156.8-56.3-12.6-1</f>
        <v>174.29999999999998</v>
      </c>
      <c r="K27" s="96">
        <f>401-156.8-56.3-12.6-1</f>
        <v>174.29999999999998</v>
      </c>
    </row>
    <row r="28" spans="1:11" s="285" customFormat="1" ht="15.75" hidden="1">
      <c r="A28" s="93" t="s">
        <v>295</v>
      </c>
      <c r="B28" s="128">
        <v>811</v>
      </c>
      <c r="C28" s="129" t="s">
        <v>163</v>
      </c>
      <c r="D28" s="129" t="s">
        <v>164</v>
      </c>
      <c r="E28" s="86" t="s">
        <v>104</v>
      </c>
      <c r="F28" s="86" t="s">
        <v>103</v>
      </c>
      <c r="G28" s="87" t="s">
        <v>140</v>
      </c>
      <c r="H28" s="87" t="s">
        <v>143</v>
      </c>
      <c r="I28" s="128">
        <v>121</v>
      </c>
      <c r="J28" s="96">
        <v>535.3</v>
      </c>
      <c r="K28" s="96">
        <v>535.3</v>
      </c>
    </row>
    <row r="29" spans="1:11" s="285" customFormat="1" ht="51.75" customHeight="1" hidden="1">
      <c r="A29" s="93" t="s">
        <v>296</v>
      </c>
      <c r="B29" s="128">
        <v>811</v>
      </c>
      <c r="C29" s="129" t="s">
        <v>163</v>
      </c>
      <c r="D29" s="129" t="s">
        <v>164</v>
      </c>
      <c r="E29" s="86" t="s">
        <v>104</v>
      </c>
      <c r="F29" s="86" t="s">
        <v>103</v>
      </c>
      <c r="G29" s="87" t="s">
        <v>140</v>
      </c>
      <c r="H29" s="87" t="s">
        <v>143</v>
      </c>
      <c r="I29" s="128">
        <v>129</v>
      </c>
      <c r="J29" s="96">
        <v>156.8</v>
      </c>
      <c r="K29" s="96">
        <v>156.8</v>
      </c>
    </row>
    <row r="30" spans="1:14" s="229" customFormat="1" ht="39" customHeight="1">
      <c r="A30" s="92" t="s">
        <v>161</v>
      </c>
      <c r="B30" s="58">
        <v>811</v>
      </c>
      <c r="C30" s="71">
        <v>1</v>
      </c>
      <c r="D30" s="71">
        <v>4</v>
      </c>
      <c r="E30" s="71">
        <v>91</v>
      </c>
      <c r="F30" s="132">
        <v>0</v>
      </c>
      <c r="G30" s="85" t="s">
        <v>140</v>
      </c>
      <c r="H30" s="85" t="s">
        <v>143</v>
      </c>
      <c r="I30" s="88">
        <v>240</v>
      </c>
      <c r="J30" s="126">
        <f>J31+J32+J33</f>
        <v>463.79999999999995</v>
      </c>
      <c r="K30" s="126">
        <f>K31+K32+K33</f>
        <v>413.2</v>
      </c>
      <c r="L30" s="133"/>
      <c r="M30" s="131"/>
      <c r="N30" s="131"/>
    </row>
    <row r="31" spans="1:12" s="285" customFormat="1" ht="33" customHeight="1" hidden="1">
      <c r="A31" s="93" t="s">
        <v>203</v>
      </c>
      <c r="B31" s="128">
        <v>811</v>
      </c>
      <c r="C31" s="129" t="s">
        <v>163</v>
      </c>
      <c r="D31" s="129" t="s">
        <v>164</v>
      </c>
      <c r="E31" s="86">
        <v>91</v>
      </c>
      <c r="F31" s="284">
        <v>0</v>
      </c>
      <c r="G31" s="87" t="s">
        <v>140</v>
      </c>
      <c r="H31" s="87" t="s">
        <v>143</v>
      </c>
      <c r="I31" s="128">
        <v>242</v>
      </c>
      <c r="J31" s="96">
        <v>76.6</v>
      </c>
      <c r="K31" s="96">
        <v>69.9</v>
      </c>
      <c r="L31" s="134"/>
    </row>
    <row r="32" spans="1:12" s="285" customFormat="1" ht="29.25" customHeight="1" hidden="1">
      <c r="A32" s="93"/>
      <c r="B32" s="128"/>
      <c r="C32" s="129"/>
      <c r="D32" s="129"/>
      <c r="E32" s="86"/>
      <c r="F32" s="284"/>
      <c r="G32" s="87"/>
      <c r="H32" s="87"/>
      <c r="I32" s="128">
        <v>244</v>
      </c>
      <c r="J32" s="96">
        <f>348.6-0.1-6.3</f>
        <v>342.2</v>
      </c>
      <c r="K32" s="96">
        <v>305.5</v>
      </c>
      <c r="L32" s="134"/>
    </row>
    <row r="33" spans="1:12" s="285" customFormat="1" ht="35.25" customHeight="1" hidden="1">
      <c r="A33" s="93" t="s">
        <v>165</v>
      </c>
      <c r="B33" s="128">
        <v>811</v>
      </c>
      <c r="C33" s="129" t="s">
        <v>163</v>
      </c>
      <c r="D33" s="129" t="s">
        <v>164</v>
      </c>
      <c r="E33" s="86" t="s">
        <v>104</v>
      </c>
      <c r="F33" s="86" t="s">
        <v>103</v>
      </c>
      <c r="G33" s="87" t="s">
        <v>140</v>
      </c>
      <c r="H33" s="87" t="s">
        <v>143</v>
      </c>
      <c r="I33" s="128">
        <v>247</v>
      </c>
      <c r="J33" s="96">
        <v>45</v>
      </c>
      <c r="K33" s="96">
        <v>37.8</v>
      </c>
      <c r="L33" s="134"/>
    </row>
    <row r="34" spans="1:12" s="131" customFormat="1" ht="26.25" customHeight="1">
      <c r="A34" s="92" t="s">
        <v>230</v>
      </c>
      <c r="B34" s="58">
        <v>811</v>
      </c>
      <c r="C34" s="71">
        <v>1</v>
      </c>
      <c r="D34" s="71">
        <v>4</v>
      </c>
      <c r="E34" s="85" t="s">
        <v>104</v>
      </c>
      <c r="F34" s="85" t="s">
        <v>103</v>
      </c>
      <c r="G34" s="85" t="s">
        <v>140</v>
      </c>
      <c r="H34" s="85" t="s">
        <v>143</v>
      </c>
      <c r="I34" s="88">
        <v>830</v>
      </c>
      <c r="J34" s="126">
        <f>J35</f>
        <v>2</v>
      </c>
      <c r="K34" s="126">
        <f>K35</f>
        <v>2</v>
      </c>
      <c r="L34" s="133"/>
    </row>
    <row r="35" spans="1:12" s="285" customFormat="1" ht="21" customHeight="1" hidden="1">
      <c r="A35" s="93"/>
      <c r="B35" s="94">
        <v>811</v>
      </c>
      <c r="C35" s="86">
        <v>1</v>
      </c>
      <c r="D35" s="86">
        <v>4</v>
      </c>
      <c r="E35" s="87" t="s">
        <v>104</v>
      </c>
      <c r="F35" s="87" t="s">
        <v>103</v>
      </c>
      <c r="G35" s="87" t="s">
        <v>140</v>
      </c>
      <c r="H35" s="87" t="s">
        <v>143</v>
      </c>
      <c r="I35" s="95">
        <v>831</v>
      </c>
      <c r="J35" s="96">
        <v>2</v>
      </c>
      <c r="K35" s="96">
        <v>2</v>
      </c>
      <c r="L35" s="134"/>
    </row>
    <row r="36" spans="1:14" s="229" customFormat="1" ht="19.5" customHeight="1">
      <c r="A36" s="92" t="s">
        <v>162</v>
      </c>
      <c r="B36" s="58">
        <v>811</v>
      </c>
      <c r="C36" s="71">
        <v>1</v>
      </c>
      <c r="D36" s="71">
        <v>4</v>
      </c>
      <c r="E36" s="71">
        <v>91</v>
      </c>
      <c r="F36" s="71" t="s">
        <v>103</v>
      </c>
      <c r="G36" s="85" t="s">
        <v>140</v>
      </c>
      <c r="H36" s="85" t="s">
        <v>143</v>
      </c>
      <c r="I36" s="88">
        <v>850</v>
      </c>
      <c r="J36" s="126">
        <f>J37+J38+J39</f>
        <v>36.1</v>
      </c>
      <c r="K36" s="126">
        <f>K37+K38+K39</f>
        <v>34.300000000000004</v>
      </c>
      <c r="L36" s="133"/>
      <c r="M36" s="131"/>
      <c r="N36" s="131"/>
    </row>
    <row r="37" spans="1:11" s="285" customFormat="1" ht="16.5" customHeight="1" hidden="1">
      <c r="A37" s="93" t="s">
        <v>115</v>
      </c>
      <c r="B37" s="128">
        <v>811</v>
      </c>
      <c r="C37" s="129" t="s">
        <v>163</v>
      </c>
      <c r="D37" s="129" t="s">
        <v>164</v>
      </c>
      <c r="E37" s="86" t="s">
        <v>104</v>
      </c>
      <c r="F37" s="86" t="s">
        <v>103</v>
      </c>
      <c r="G37" s="87" t="s">
        <v>140</v>
      </c>
      <c r="H37" s="87" t="s">
        <v>143</v>
      </c>
      <c r="I37" s="128">
        <v>851</v>
      </c>
      <c r="J37" s="96">
        <v>3.8</v>
      </c>
      <c r="K37" s="96">
        <v>3.8</v>
      </c>
    </row>
    <row r="38" spans="1:11" s="285" customFormat="1" ht="18.75" customHeight="1" hidden="1">
      <c r="A38" s="93" t="s">
        <v>204</v>
      </c>
      <c r="B38" s="128">
        <v>811</v>
      </c>
      <c r="C38" s="129" t="s">
        <v>163</v>
      </c>
      <c r="D38" s="129" t="s">
        <v>164</v>
      </c>
      <c r="E38" s="87" t="s">
        <v>104</v>
      </c>
      <c r="F38" s="87" t="s">
        <v>103</v>
      </c>
      <c r="G38" s="87" t="s">
        <v>140</v>
      </c>
      <c r="H38" s="87" t="s">
        <v>143</v>
      </c>
      <c r="I38" s="128">
        <v>852</v>
      </c>
      <c r="J38" s="96">
        <v>19.6</v>
      </c>
      <c r="K38" s="96">
        <v>19.6</v>
      </c>
    </row>
    <row r="39" spans="1:11" s="285" customFormat="1" ht="15" customHeight="1" hidden="1">
      <c r="A39" s="93" t="s">
        <v>145</v>
      </c>
      <c r="B39" s="128">
        <v>811</v>
      </c>
      <c r="C39" s="129" t="s">
        <v>163</v>
      </c>
      <c r="D39" s="129" t="s">
        <v>164</v>
      </c>
      <c r="E39" s="87" t="s">
        <v>104</v>
      </c>
      <c r="F39" s="87" t="s">
        <v>103</v>
      </c>
      <c r="G39" s="87" t="s">
        <v>140</v>
      </c>
      <c r="H39" s="87" t="s">
        <v>143</v>
      </c>
      <c r="I39" s="128">
        <v>853</v>
      </c>
      <c r="J39" s="96">
        <f>9+3.7</f>
        <v>12.7</v>
      </c>
      <c r="K39" s="96">
        <v>10.9</v>
      </c>
    </row>
    <row r="40" spans="1:11" s="229" customFormat="1" ht="54" customHeight="1">
      <c r="A40" s="92" t="s">
        <v>264</v>
      </c>
      <c r="B40" s="120">
        <v>811</v>
      </c>
      <c r="C40" s="125" t="s">
        <v>163</v>
      </c>
      <c r="D40" s="125" t="s">
        <v>164</v>
      </c>
      <c r="E40" s="71">
        <v>91</v>
      </c>
      <c r="F40" s="127">
        <v>0</v>
      </c>
      <c r="G40" s="85" t="s">
        <v>140</v>
      </c>
      <c r="H40" s="85" t="s">
        <v>265</v>
      </c>
      <c r="I40" s="120"/>
      <c r="J40" s="126">
        <f>J41</f>
        <v>304.7</v>
      </c>
      <c r="K40" s="126">
        <f>K41</f>
        <v>304.7</v>
      </c>
    </row>
    <row r="41" spans="1:11" s="229" customFormat="1" ht="34.5" customHeight="1">
      <c r="A41" s="92" t="s">
        <v>266</v>
      </c>
      <c r="B41" s="120">
        <v>811</v>
      </c>
      <c r="C41" s="125" t="s">
        <v>163</v>
      </c>
      <c r="D41" s="125" t="s">
        <v>164</v>
      </c>
      <c r="E41" s="71">
        <v>91</v>
      </c>
      <c r="F41" s="127">
        <v>0</v>
      </c>
      <c r="G41" s="85" t="s">
        <v>140</v>
      </c>
      <c r="H41" s="85" t="s">
        <v>265</v>
      </c>
      <c r="I41" s="120">
        <v>120</v>
      </c>
      <c r="J41" s="126">
        <f>J42+J43</f>
        <v>304.7</v>
      </c>
      <c r="K41" s="126">
        <f>K42+K43</f>
        <v>304.7</v>
      </c>
    </row>
    <row r="42" spans="1:11" s="285" customFormat="1" ht="27" customHeight="1" hidden="1">
      <c r="A42" s="93" t="s">
        <v>262</v>
      </c>
      <c r="B42" s="128">
        <v>811</v>
      </c>
      <c r="C42" s="129" t="s">
        <v>163</v>
      </c>
      <c r="D42" s="129" t="s">
        <v>164</v>
      </c>
      <c r="E42" s="86">
        <v>91</v>
      </c>
      <c r="F42" s="284">
        <v>0</v>
      </c>
      <c r="G42" s="87" t="s">
        <v>140</v>
      </c>
      <c r="H42" s="87" t="s">
        <v>265</v>
      </c>
      <c r="I42" s="128">
        <v>121</v>
      </c>
      <c r="J42" s="96">
        <v>237.1</v>
      </c>
      <c r="K42" s="96">
        <v>237.1</v>
      </c>
    </row>
    <row r="43" spans="1:11" s="285" customFormat="1" ht="59.25" customHeight="1" hidden="1">
      <c r="A43" s="93" t="s">
        <v>263</v>
      </c>
      <c r="B43" s="128">
        <v>811</v>
      </c>
      <c r="C43" s="129" t="s">
        <v>163</v>
      </c>
      <c r="D43" s="129" t="s">
        <v>164</v>
      </c>
      <c r="E43" s="86">
        <v>91</v>
      </c>
      <c r="F43" s="284">
        <v>0</v>
      </c>
      <c r="G43" s="87" t="s">
        <v>140</v>
      </c>
      <c r="H43" s="87" t="s">
        <v>265</v>
      </c>
      <c r="I43" s="128">
        <v>129</v>
      </c>
      <c r="J43" s="96">
        <v>67.6</v>
      </c>
      <c r="K43" s="96">
        <v>67.6</v>
      </c>
    </row>
    <row r="44" spans="1:14" s="234" customFormat="1" ht="80.25" customHeight="1">
      <c r="A44" s="92" t="s">
        <v>205</v>
      </c>
      <c r="B44" s="120">
        <v>811</v>
      </c>
      <c r="C44" s="125" t="s">
        <v>163</v>
      </c>
      <c r="D44" s="125" t="s">
        <v>164</v>
      </c>
      <c r="E44" s="146">
        <v>91</v>
      </c>
      <c r="F44" s="147">
        <v>0</v>
      </c>
      <c r="G44" s="147" t="s">
        <v>140</v>
      </c>
      <c r="H44" s="147" t="s">
        <v>166</v>
      </c>
      <c r="I44" s="120"/>
      <c r="J44" s="126">
        <f>J46+J50+J48</f>
        <v>252</v>
      </c>
      <c r="K44" s="126">
        <f>K46+K50+K48</f>
        <v>252</v>
      </c>
      <c r="L44" s="148"/>
      <c r="M44" s="148"/>
      <c r="N44" s="148"/>
    </row>
    <row r="45" spans="1:14" s="234" customFormat="1" ht="37.5" customHeight="1">
      <c r="A45" s="92" t="s">
        <v>167</v>
      </c>
      <c r="B45" s="58">
        <v>811</v>
      </c>
      <c r="C45" s="71">
        <v>1</v>
      </c>
      <c r="D45" s="71">
        <v>4</v>
      </c>
      <c r="E45" s="71">
        <v>91</v>
      </c>
      <c r="F45" s="85" t="s">
        <v>103</v>
      </c>
      <c r="G45" s="85" t="s">
        <v>140</v>
      </c>
      <c r="H45" s="85" t="s">
        <v>168</v>
      </c>
      <c r="I45" s="88"/>
      <c r="J45" s="126">
        <f>J46</f>
        <v>84.6</v>
      </c>
      <c r="K45" s="126">
        <f>K46</f>
        <v>84.6</v>
      </c>
      <c r="L45" s="148"/>
      <c r="M45" s="148"/>
      <c r="N45" s="148"/>
    </row>
    <row r="46" spans="1:11" s="148" customFormat="1" ht="15.75">
      <c r="A46" s="92" t="s">
        <v>105</v>
      </c>
      <c r="B46" s="58">
        <v>811</v>
      </c>
      <c r="C46" s="71">
        <v>1</v>
      </c>
      <c r="D46" s="71">
        <v>4</v>
      </c>
      <c r="E46" s="71">
        <v>91</v>
      </c>
      <c r="F46" s="85" t="s">
        <v>103</v>
      </c>
      <c r="G46" s="85" t="s">
        <v>140</v>
      </c>
      <c r="H46" s="85" t="s">
        <v>168</v>
      </c>
      <c r="I46" s="88">
        <v>540</v>
      </c>
      <c r="J46" s="126">
        <v>84.6</v>
      </c>
      <c r="K46" s="126">
        <v>84.6</v>
      </c>
    </row>
    <row r="47" spans="1:14" s="234" customFormat="1" ht="98.25" customHeight="1">
      <c r="A47" s="92" t="s">
        <v>249</v>
      </c>
      <c r="B47" s="58">
        <v>811</v>
      </c>
      <c r="C47" s="71">
        <v>1</v>
      </c>
      <c r="D47" s="71">
        <v>4</v>
      </c>
      <c r="E47" s="85" t="s">
        <v>104</v>
      </c>
      <c r="F47" s="85" t="s">
        <v>103</v>
      </c>
      <c r="G47" s="85" t="s">
        <v>140</v>
      </c>
      <c r="H47" s="85" t="s">
        <v>171</v>
      </c>
      <c r="I47" s="88"/>
      <c r="J47" s="126">
        <f>J48</f>
        <v>51.9</v>
      </c>
      <c r="K47" s="126">
        <f>K48</f>
        <v>51.9</v>
      </c>
      <c r="L47" s="148"/>
      <c r="M47" s="148"/>
      <c r="N47" s="148"/>
    </row>
    <row r="48" spans="1:11" s="148" customFormat="1" ht="15.75">
      <c r="A48" s="92" t="s">
        <v>105</v>
      </c>
      <c r="B48" s="58">
        <v>811</v>
      </c>
      <c r="C48" s="71">
        <v>1</v>
      </c>
      <c r="D48" s="71">
        <v>4</v>
      </c>
      <c r="E48" s="85" t="s">
        <v>104</v>
      </c>
      <c r="F48" s="85" t="s">
        <v>103</v>
      </c>
      <c r="G48" s="85" t="s">
        <v>140</v>
      </c>
      <c r="H48" s="85" t="s">
        <v>171</v>
      </c>
      <c r="I48" s="88">
        <v>540</v>
      </c>
      <c r="J48" s="126">
        <v>51.9</v>
      </c>
      <c r="K48" s="126">
        <v>51.9</v>
      </c>
    </row>
    <row r="49" spans="1:14" s="234" customFormat="1" ht="63" customHeight="1">
      <c r="A49" s="92" t="s">
        <v>169</v>
      </c>
      <c r="B49" s="58">
        <v>811</v>
      </c>
      <c r="C49" s="71">
        <v>1</v>
      </c>
      <c r="D49" s="71">
        <v>4</v>
      </c>
      <c r="E49" s="85" t="s">
        <v>104</v>
      </c>
      <c r="F49" s="85" t="s">
        <v>103</v>
      </c>
      <c r="G49" s="85" t="s">
        <v>140</v>
      </c>
      <c r="H49" s="85" t="s">
        <v>170</v>
      </c>
      <c r="I49" s="88"/>
      <c r="J49" s="126">
        <f>J50</f>
        <v>115.5</v>
      </c>
      <c r="K49" s="126">
        <f>K50</f>
        <v>115.5</v>
      </c>
      <c r="L49" s="148"/>
      <c r="M49" s="148"/>
      <c r="N49" s="148"/>
    </row>
    <row r="50" spans="1:11" s="148" customFormat="1" ht="15.75">
      <c r="A50" s="92" t="s">
        <v>105</v>
      </c>
      <c r="B50" s="58">
        <v>811</v>
      </c>
      <c r="C50" s="71">
        <v>1</v>
      </c>
      <c r="D50" s="71">
        <v>4</v>
      </c>
      <c r="E50" s="85" t="s">
        <v>104</v>
      </c>
      <c r="F50" s="85" t="s">
        <v>103</v>
      </c>
      <c r="G50" s="85" t="s">
        <v>140</v>
      </c>
      <c r="H50" s="85" t="s">
        <v>170</v>
      </c>
      <c r="I50" s="88">
        <v>540</v>
      </c>
      <c r="J50" s="126">
        <v>115.5</v>
      </c>
      <c r="K50" s="126">
        <v>115.5</v>
      </c>
    </row>
    <row r="51" spans="1:14" s="235" customFormat="1" ht="33" customHeight="1">
      <c r="A51" s="92" t="s">
        <v>206</v>
      </c>
      <c r="B51" s="120">
        <v>811</v>
      </c>
      <c r="C51" s="125" t="s">
        <v>163</v>
      </c>
      <c r="D51" s="125" t="s">
        <v>207</v>
      </c>
      <c r="E51" s="85"/>
      <c r="F51" s="85"/>
      <c r="G51" s="85"/>
      <c r="H51" s="85"/>
      <c r="I51" s="120"/>
      <c r="J51" s="126">
        <f aca="true" t="shared" si="0" ref="J51:K53">J52</f>
        <v>30.3</v>
      </c>
      <c r="K51" s="126">
        <f t="shared" si="0"/>
        <v>30.3</v>
      </c>
      <c r="L51" s="149"/>
      <c r="M51" s="149"/>
      <c r="N51" s="149"/>
    </row>
    <row r="52" spans="1:14" s="234" customFormat="1" ht="78" customHeight="1">
      <c r="A52" s="92" t="s">
        <v>205</v>
      </c>
      <c r="B52" s="120">
        <v>811</v>
      </c>
      <c r="C52" s="125" t="s">
        <v>163</v>
      </c>
      <c r="D52" s="125" t="s">
        <v>207</v>
      </c>
      <c r="E52" s="85" t="s">
        <v>104</v>
      </c>
      <c r="F52" s="85" t="s">
        <v>103</v>
      </c>
      <c r="G52" s="85" t="s">
        <v>140</v>
      </c>
      <c r="H52" s="85" t="s">
        <v>173</v>
      </c>
      <c r="I52" s="120"/>
      <c r="J52" s="126">
        <f t="shared" si="0"/>
        <v>30.3</v>
      </c>
      <c r="K52" s="126">
        <f t="shared" si="0"/>
        <v>30.3</v>
      </c>
      <c r="L52" s="148"/>
      <c r="M52" s="148"/>
      <c r="N52" s="148"/>
    </row>
    <row r="53" spans="1:14" s="234" customFormat="1" ht="30.75" customHeight="1">
      <c r="A53" s="92" t="s">
        <v>172</v>
      </c>
      <c r="B53" s="58">
        <v>811</v>
      </c>
      <c r="C53" s="71">
        <v>1</v>
      </c>
      <c r="D53" s="71">
        <v>6</v>
      </c>
      <c r="E53" s="85" t="s">
        <v>104</v>
      </c>
      <c r="F53" s="85" t="s">
        <v>103</v>
      </c>
      <c r="G53" s="85" t="s">
        <v>140</v>
      </c>
      <c r="H53" s="85" t="s">
        <v>173</v>
      </c>
      <c r="I53" s="88"/>
      <c r="J53" s="126">
        <f t="shared" si="0"/>
        <v>30.3</v>
      </c>
      <c r="K53" s="126">
        <f t="shared" si="0"/>
        <v>30.3</v>
      </c>
      <c r="L53" s="148"/>
      <c r="M53" s="148"/>
      <c r="N53" s="148"/>
    </row>
    <row r="54" spans="1:11" s="123" customFormat="1" ht="18.75" customHeight="1">
      <c r="A54" s="92" t="s">
        <v>105</v>
      </c>
      <c r="B54" s="58">
        <v>811</v>
      </c>
      <c r="C54" s="71">
        <v>1</v>
      </c>
      <c r="D54" s="71">
        <v>6</v>
      </c>
      <c r="E54" s="85" t="s">
        <v>104</v>
      </c>
      <c r="F54" s="85" t="s">
        <v>103</v>
      </c>
      <c r="G54" s="85" t="s">
        <v>140</v>
      </c>
      <c r="H54" s="85" t="s">
        <v>173</v>
      </c>
      <c r="I54" s="88">
        <v>540</v>
      </c>
      <c r="J54" s="126">
        <v>30.3</v>
      </c>
      <c r="K54" s="126">
        <v>30.3</v>
      </c>
    </row>
    <row r="55" spans="1:14" s="184" customFormat="1" ht="15.75">
      <c r="A55" s="92" t="s">
        <v>111</v>
      </c>
      <c r="B55" s="120">
        <v>811</v>
      </c>
      <c r="C55" s="125" t="s">
        <v>163</v>
      </c>
      <c r="D55" s="125" t="s">
        <v>208</v>
      </c>
      <c r="E55" s="85"/>
      <c r="F55" s="85"/>
      <c r="G55" s="85"/>
      <c r="H55" s="85"/>
      <c r="I55" s="120"/>
      <c r="J55" s="126">
        <f>J56</f>
        <v>0</v>
      </c>
      <c r="K55" s="126">
        <f>K56</f>
        <v>0</v>
      </c>
      <c r="L55" s="114"/>
      <c r="M55" s="114"/>
      <c r="N55" s="114"/>
    </row>
    <row r="56" spans="1:14" s="184" customFormat="1" ht="15.75">
      <c r="A56" s="92" t="s">
        <v>110</v>
      </c>
      <c r="B56" s="286">
        <v>811</v>
      </c>
      <c r="C56" s="287">
        <v>1</v>
      </c>
      <c r="D56" s="287">
        <v>11</v>
      </c>
      <c r="E56" s="85" t="s">
        <v>174</v>
      </c>
      <c r="F56" s="85" t="s">
        <v>175</v>
      </c>
      <c r="G56" s="85" t="s">
        <v>140</v>
      </c>
      <c r="H56" s="85" t="s">
        <v>141</v>
      </c>
      <c r="I56" s="88"/>
      <c r="J56" s="126">
        <f>J57</f>
        <v>0</v>
      </c>
      <c r="K56" s="126">
        <f>K57</f>
        <v>0</v>
      </c>
      <c r="L56" s="114"/>
      <c r="M56" s="114"/>
      <c r="N56" s="114"/>
    </row>
    <row r="57" spans="1:11" s="123" customFormat="1" ht="15.75">
      <c r="A57" s="92" t="s">
        <v>109</v>
      </c>
      <c r="B57" s="286">
        <v>811</v>
      </c>
      <c r="C57" s="287">
        <v>1</v>
      </c>
      <c r="D57" s="287">
        <v>11</v>
      </c>
      <c r="E57" s="85" t="s">
        <v>174</v>
      </c>
      <c r="F57" s="85" t="s">
        <v>175</v>
      </c>
      <c r="G57" s="85" t="s">
        <v>140</v>
      </c>
      <c r="H57" s="85" t="s">
        <v>141</v>
      </c>
      <c r="I57" s="88">
        <v>870</v>
      </c>
      <c r="J57" s="126">
        <v>0</v>
      </c>
      <c r="K57" s="126">
        <v>0</v>
      </c>
    </row>
    <row r="58" spans="1:14" s="184" customFormat="1" ht="17.25" customHeight="1">
      <c r="A58" s="92" t="s">
        <v>90</v>
      </c>
      <c r="B58" s="120">
        <v>811</v>
      </c>
      <c r="C58" s="125" t="s">
        <v>163</v>
      </c>
      <c r="D58" s="125" t="s">
        <v>209</v>
      </c>
      <c r="E58" s="85"/>
      <c r="F58" s="85"/>
      <c r="G58" s="85"/>
      <c r="H58" s="85"/>
      <c r="I58" s="120"/>
      <c r="J58" s="126">
        <f>J59+J65+J67+J69+J71</f>
        <v>879.0000000000001</v>
      </c>
      <c r="K58" s="126">
        <v>850.9</v>
      </c>
      <c r="L58" s="114"/>
      <c r="M58" s="114"/>
      <c r="N58" s="114"/>
    </row>
    <row r="59" spans="1:14" s="184" customFormat="1" ht="40.5" customHeight="1">
      <c r="A59" s="92" t="s">
        <v>144</v>
      </c>
      <c r="B59" s="58">
        <v>811</v>
      </c>
      <c r="C59" s="71">
        <v>1</v>
      </c>
      <c r="D59" s="71">
        <v>13</v>
      </c>
      <c r="E59" s="85" t="s">
        <v>104</v>
      </c>
      <c r="F59" s="85" t="s">
        <v>103</v>
      </c>
      <c r="G59" s="85" t="s">
        <v>140</v>
      </c>
      <c r="H59" s="85" t="s">
        <v>143</v>
      </c>
      <c r="I59" s="88"/>
      <c r="J59" s="126">
        <f>J60+J62</f>
        <v>536.2</v>
      </c>
      <c r="K59" s="126">
        <f>K60+K62</f>
        <v>508.1</v>
      </c>
      <c r="L59" s="114"/>
      <c r="M59" s="114"/>
      <c r="N59" s="114"/>
    </row>
    <row r="60" spans="1:14" s="184" customFormat="1" ht="39" customHeight="1">
      <c r="A60" s="92" t="s">
        <v>161</v>
      </c>
      <c r="B60" s="58">
        <v>811</v>
      </c>
      <c r="C60" s="71">
        <v>1</v>
      </c>
      <c r="D60" s="71">
        <v>13</v>
      </c>
      <c r="E60" s="85" t="s">
        <v>104</v>
      </c>
      <c r="F60" s="85" t="s">
        <v>103</v>
      </c>
      <c r="G60" s="85" t="s">
        <v>140</v>
      </c>
      <c r="H60" s="85" t="s">
        <v>143</v>
      </c>
      <c r="I60" s="88">
        <v>240</v>
      </c>
      <c r="J60" s="126">
        <f>J61</f>
        <v>101.2</v>
      </c>
      <c r="K60" s="126">
        <f>K61</f>
        <v>73.1</v>
      </c>
      <c r="L60" s="114"/>
      <c r="M60" s="114"/>
      <c r="N60" s="114"/>
    </row>
    <row r="61" spans="1:11" s="130" customFormat="1" ht="35.25" customHeight="1" hidden="1">
      <c r="A61" s="93" t="s">
        <v>102</v>
      </c>
      <c r="B61" s="94">
        <v>811</v>
      </c>
      <c r="C61" s="86">
        <v>1</v>
      </c>
      <c r="D61" s="86">
        <v>13</v>
      </c>
      <c r="E61" s="87" t="s">
        <v>104</v>
      </c>
      <c r="F61" s="87" t="s">
        <v>103</v>
      </c>
      <c r="G61" s="87" t="s">
        <v>140</v>
      </c>
      <c r="H61" s="87" t="s">
        <v>143</v>
      </c>
      <c r="I61" s="95">
        <v>244</v>
      </c>
      <c r="J61" s="96">
        <v>101.2</v>
      </c>
      <c r="K61" s="96">
        <v>73.1</v>
      </c>
    </row>
    <row r="62" spans="1:14" s="184" customFormat="1" ht="28.5" customHeight="1">
      <c r="A62" s="92" t="s">
        <v>162</v>
      </c>
      <c r="B62" s="58">
        <v>811</v>
      </c>
      <c r="C62" s="71">
        <v>1</v>
      </c>
      <c r="D62" s="71">
        <v>13</v>
      </c>
      <c r="E62" s="71">
        <v>91</v>
      </c>
      <c r="F62" s="71" t="s">
        <v>103</v>
      </c>
      <c r="G62" s="85" t="s">
        <v>140</v>
      </c>
      <c r="H62" s="85" t="s">
        <v>143</v>
      </c>
      <c r="I62" s="88">
        <v>850</v>
      </c>
      <c r="J62" s="126">
        <f>J63</f>
        <v>435</v>
      </c>
      <c r="K62" s="126">
        <f>K63</f>
        <v>435</v>
      </c>
      <c r="L62" s="114"/>
      <c r="M62" s="114"/>
      <c r="N62" s="114"/>
    </row>
    <row r="63" spans="1:11" s="130" customFormat="1" ht="21" customHeight="1" hidden="1">
      <c r="A63" s="93" t="s">
        <v>145</v>
      </c>
      <c r="B63" s="128">
        <v>811</v>
      </c>
      <c r="C63" s="129" t="s">
        <v>163</v>
      </c>
      <c r="D63" s="129" t="s">
        <v>209</v>
      </c>
      <c r="E63" s="87" t="s">
        <v>104</v>
      </c>
      <c r="F63" s="87" t="s">
        <v>103</v>
      </c>
      <c r="G63" s="87" t="s">
        <v>140</v>
      </c>
      <c r="H63" s="87" t="s">
        <v>143</v>
      </c>
      <c r="I63" s="128">
        <v>853</v>
      </c>
      <c r="J63" s="96">
        <v>435</v>
      </c>
      <c r="K63" s="96">
        <v>435</v>
      </c>
    </row>
    <row r="64" spans="1:11" s="114" customFormat="1" ht="21.75" customHeight="1">
      <c r="A64" s="92" t="s">
        <v>267</v>
      </c>
      <c r="B64" s="120">
        <v>811</v>
      </c>
      <c r="C64" s="125" t="s">
        <v>163</v>
      </c>
      <c r="D64" s="125" t="s">
        <v>209</v>
      </c>
      <c r="E64" s="85" t="s">
        <v>104</v>
      </c>
      <c r="F64" s="85" t="s">
        <v>103</v>
      </c>
      <c r="G64" s="85" t="s">
        <v>140</v>
      </c>
      <c r="H64" s="85" t="s">
        <v>252</v>
      </c>
      <c r="I64" s="120"/>
      <c r="J64" s="126">
        <f>J65</f>
        <v>2</v>
      </c>
      <c r="K64" s="126">
        <f>K65</f>
        <v>2</v>
      </c>
    </row>
    <row r="65" spans="1:14" s="184" customFormat="1" ht="38.25" customHeight="1">
      <c r="A65" s="92" t="s">
        <v>161</v>
      </c>
      <c r="B65" s="58">
        <v>811</v>
      </c>
      <c r="C65" s="71">
        <v>1</v>
      </c>
      <c r="D65" s="71">
        <v>13</v>
      </c>
      <c r="E65" s="85" t="s">
        <v>104</v>
      </c>
      <c r="F65" s="85" t="s">
        <v>103</v>
      </c>
      <c r="G65" s="85" t="s">
        <v>140</v>
      </c>
      <c r="H65" s="85" t="s">
        <v>252</v>
      </c>
      <c r="I65" s="88">
        <v>240</v>
      </c>
      <c r="J65" s="126">
        <f>J66</f>
        <v>2</v>
      </c>
      <c r="K65" s="126">
        <f>K66</f>
        <v>2</v>
      </c>
      <c r="L65" s="114"/>
      <c r="M65" s="114"/>
      <c r="N65" s="114"/>
    </row>
    <row r="66" spans="1:11" s="130" customFormat="1" ht="39" customHeight="1" hidden="1">
      <c r="A66" s="93" t="s">
        <v>102</v>
      </c>
      <c r="B66" s="94">
        <v>811</v>
      </c>
      <c r="C66" s="86">
        <v>1</v>
      </c>
      <c r="D66" s="86">
        <v>13</v>
      </c>
      <c r="E66" s="87" t="s">
        <v>104</v>
      </c>
      <c r="F66" s="87" t="s">
        <v>103</v>
      </c>
      <c r="G66" s="87" t="s">
        <v>140</v>
      </c>
      <c r="H66" s="87" t="s">
        <v>252</v>
      </c>
      <c r="I66" s="95">
        <v>244</v>
      </c>
      <c r="J66" s="96">
        <v>2</v>
      </c>
      <c r="K66" s="96">
        <v>2</v>
      </c>
    </row>
    <row r="67" spans="1:14" s="184" customFormat="1" ht="68.25" customHeight="1">
      <c r="A67" s="92" t="s">
        <v>176</v>
      </c>
      <c r="B67" s="58">
        <v>811</v>
      </c>
      <c r="C67" s="71">
        <v>1</v>
      </c>
      <c r="D67" s="71">
        <v>13</v>
      </c>
      <c r="E67" s="85" t="s">
        <v>104</v>
      </c>
      <c r="F67" s="85" t="s">
        <v>103</v>
      </c>
      <c r="G67" s="85" t="s">
        <v>140</v>
      </c>
      <c r="H67" s="85" t="s">
        <v>177</v>
      </c>
      <c r="I67" s="88"/>
      <c r="J67" s="126">
        <f>J68</f>
        <v>46.6</v>
      </c>
      <c r="K67" s="126">
        <f>K68</f>
        <v>46.6</v>
      </c>
      <c r="L67" s="114"/>
      <c r="M67" s="114"/>
      <c r="N67" s="114"/>
    </row>
    <row r="68" spans="1:14" s="184" customFormat="1" ht="25.5" customHeight="1">
      <c r="A68" s="92" t="s">
        <v>105</v>
      </c>
      <c r="B68" s="58">
        <v>811</v>
      </c>
      <c r="C68" s="71">
        <v>1</v>
      </c>
      <c r="D68" s="71">
        <v>13</v>
      </c>
      <c r="E68" s="85" t="s">
        <v>104</v>
      </c>
      <c r="F68" s="85" t="s">
        <v>103</v>
      </c>
      <c r="G68" s="85" t="s">
        <v>140</v>
      </c>
      <c r="H68" s="85" t="s">
        <v>177</v>
      </c>
      <c r="I68" s="88">
        <v>540</v>
      </c>
      <c r="J68" s="126">
        <v>46.6</v>
      </c>
      <c r="K68" s="126">
        <v>46.6</v>
      </c>
      <c r="L68" s="114"/>
      <c r="M68" s="114"/>
      <c r="N68" s="114"/>
    </row>
    <row r="69" spans="1:14" s="184" customFormat="1" ht="54" customHeight="1">
      <c r="A69" s="92" t="s">
        <v>250</v>
      </c>
      <c r="B69" s="58">
        <v>811</v>
      </c>
      <c r="C69" s="71">
        <v>1</v>
      </c>
      <c r="D69" s="71">
        <v>13</v>
      </c>
      <c r="E69" s="85" t="s">
        <v>104</v>
      </c>
      <c r="F69" s="85" t="s">
        <v>103</v>
      </c>
      <c r="G69" s="85" t="s">
        <v>140</v>
      </c>
      <c r="H69" s="85" t="s">
        <v>251</v>
      </c>
      <c r="I69" s="88"/>
      <c r="J69" s="126">
        <f>J70</f>
        <v>293.8</v>
      </c>
      <c r="K69" s="126">
        <f>K70</f>
        <v>293.8</v>
      </c>
      <c r="L69" s="114"/>
      <c r="M69" s="114"/>
      <c r="N69" s="114"/>
    </row>
    <row r="70" spans="1:14" s="184" customFormat="1" ht="36" customHeight="1">
      <c r="A70" s="92" t="s">
        <v>105</v>
      </c>
      <c r="B70" s="58">
        <v>811</v>
      </c>
      <c r="C70" s="71">
        <v>1</v>
      </c>
      <c r="D70" s="71">
        <v>13</v>
      </c>
      <c r="E70" s="85" t="s">
        <v>104</v>
      </c>
      <c r="F70" s="85" t="s">
        <v>103</v>
      </c>
      <c r="G70" s="85" t="s">
        <v>140</v>
      </c>
      <c r="H70" s="85" t="s">
        <v>251</v>
      </c>
      <c r="I70" s="88">
        <v>540</v>
      </c>
      <c r="J70" s="126">
        <v>293.8</v>
      </c>
      <c r="K70" s="126">
        <v>293.8</v>
      </c>
      <c r="L70" s="114"/>
      <c r="M70" s="114"/>
      <c r="N70" s="114"/>
    </row>
    <row r="71" spans="1:14" s="184" customFormat="1" ht="51.75" customHeight="1">
      <c r="A71" s="92" t="s">
        <v>210</v>
      </c>
      <c r="B71" s="58">
        <v>811</v>
      </c>
      <c r="C71" s="71">
        <v>1</v>
      </c>
      <c r="D71" s="71">
        <v>13</v>
      </c>
      <c r="E71" s="85" t="s">
        <v>104</v>
      </c>
      <c r="F71" s="85" t="s">
        <v>103</v>
      </c>
      <c r="G71" s="85" t="s">
        <v>140</v>
      </c>
      <c r="H71" s="85" t="s">
        <v>211</v>
      </c>
      <c r="I71" s="88"/>
      <c r="J71" s="126">
        <f>J72</f>
        <v>0.4</v>
      </c>
      <c r="K71" s="126">
        <f>K72</f>
        <v>0.4</v>
      </c>
      <c r="L71" s="114"/>
      <c r="M71" s="114"/>
      <c r="N71" s="114"/>
    </row>
    <row r="72" spans="1:11" s="114" customFormat="1" ht="16.5" customHeight="1">
      <c r="A72" s="92" t="s">
        <v>105</v>
      </c>
      <c r="B72" s="58">
        <v>811</v>
      </c>
      <c r="C72" s="71">
        <v>1</v>
      </c>
      <c r="D72" s="71">
        <v>13</v>
      </c>
      <c r="E72" s="85" t="s">
        <v>104</v>
      </c>
      <c r="F72" s="85" t="s">
        <v>103</v>
      </c>
      <c r="G72" s="85" t="s">
        <v>140</v>
      </c>
      <c r="H72" s="85" t="s">
        <v>211</v>
      </c>
      <c r="I72" s="88">
        <v>540</v>
      </c>
      <c r="J72" s="126">
        <v>0.4</v>
      </c>
      <c r="K72" s="126">
        <v>0.4</v>
      </c>
    </row>
    <row r="73" spans="1:14" s="234" customFormat="1" ht="16.5" customHeight="1">
      <c r="A73" s="118" t="s">
        <v>89</v>
      </c>
      <c r="B73" s="119">
        <v>811</v>
      </c>
      <c r="C73" s="124" t="s">
        <v>202</v>
      </c>
      <c r="D73" s="124" t="s">
        <v>140</v>
      </c>
      <c r="E73" s="85"/>
      <c r="F73" s="85"/>
      <c r="G73" s="85"/>
      <c r="H73" s="85"/>
      <c r="I73" s="120"/>
      <c r="J73" s="122">
        <f>J74</f>
        <v>104.5</v>
      </c>
      <c r="K73" s="122">
        <f>K74</f>
        <v>104.5</v>
      </c>
      <c r="L73" s="108"/>
      <c r="M73" s="148"/>
      <c r="N73" s="148"/>
    </row>
    <row r="74" spans="1:14" s="235" customFormat="1" ht="34.5" customHeight="1">
      <c r="A74" s="92" t="s">
        <v>108</v>
      </c>
      <c r="B74" s="58">
        <v>811</v>
      </c>
      <c r="C74" s="71">
        <v>2</v>
      </c>
      <c r="D74" s="71">
        <v>3</v>
      </c>
      <c r="E74" s="85" t="s">
        <v>104</v>
      </c>
      <c r="F74" s="85" t="s">
        <v>103</v>
      </c>
      <c r="G74" s="85" t="s">
        <v>140</v>
      </c>
      <c r="H74" s="85" t="s">
        <v>146</v>
      </c>
      <c r="I74" s="88"/>
      <c r="J74" s="126">
        <f>J75</f>
        <v>104.5</v>
      </c>
      <c r="K74" s="126">
        <f>K75</f>
        <v>104.5</v>
      </c>
      <c r="L74" s="149"/>
      <c r="M74" s="149"/>
      <c r="N74" s="149"/>
    </row>
    <row r="75" spans="1:14" s="184" customFormat="1" ht="32.25" customHeight="1">
      <c r="A75" s="92" t="s">
        <v>159</v>
      </c>
      <c r="B75" s="58">
        <v>811</v>
      </c>
      <c r="C75" s="71">
        <v>2</v>
      </c>
      <c r="D75" s="71">
        <v>3</v>
      </c>
      <c r="E75" s="85" t="s">
        <v>104</v>
      </c>
      <c r="F75" s="85" t="s">
        <v>103</v>
      </c>
      <c r="G75" s="85" t="s">
        <v>140</v>
      </c>
      <c r="H75" s="85" t="s">
        <v>146</v>
      </c>
      <c r="I75" s="88">
        <v>120</v>
      </c>
      <c r="J75" s="126">
        <f>J76+J77</f>
        <v>104.5</v>
      </c>
      <c r="K75" s="126">
        <f>K76+K77</f>
        <v>104.5</v>
      </c>
      <c r="L75" s="114"/>
      <c r="M75" s="114"/>
      <c r="N75" s="114"/>
    </row>
    <row r="76" spans="1:11" s="288" customFormat="1" ht="51" customHeight="1" hidden="1">
      <c r="A76" s="153" t="s">
        <v>178</v>
      </c>
      <c r="B76" s="94">
        <v>811</v>
      </c>
      <c r="C76" s="86">
        <v>2</v>
      </c>
      <c r="D76" s="86">
        <v>3</v>
      </c>
      <c r="E76" s="87" t="s">
        <v>104</v>
      </c>
      <c r="F76" s="87" t="s">
        <v>103</v>
      </c>
      <c r="G76" s="87" t="s">
        <v>140</v>
      </c>
      <c r="H76" s="87" t="s">
        <v>146</v>
      </c>
      <c r="I76" s="95">
        <v>121</v>
      </c>
      <c r="J76" s="96">
        <v>80.3</v>
      </c>
      <c r="K76" s="96">
        <v>80.3</v>
      </c>
    </row>
    <row r="77" spans="1:11" s="288" customFormat="1" ht="86.25" customHeight="1" hidden="1">
      <c r="A77" s="153" t="s">
        <v>179</v>
      </c>
      <c r="B77" s="94">
        <v>811</v>
      </c>
      <c r="C77" s="86">
        <v>2</v>
      </c>
      <c r="D77" s="86">
        <v>3</v>
      </c>
      <c r="E77" s="87" t="s">
        <v>104</v>
      </c>
      <c r="F77" s="87" t="s">
        <v>103</v>
      </c>
      <c r="G77" s="87" t="s">
        <v>140</v>
      </c>
      <c r="H77" s="87" t="s">
        <v>146</v>
      </c>
      <c r="I77" s="95">
        <v>129</v>
      </c>
      <c r="J77" s="96">
        <v>24.2</v>
      </c>
      <c r="K77" s="96">
        <v>24.2</v>
      </c>
    </row>
    <row r="78" spans="1:14" s="184" customFormat="1" ht="33.75" customHeight="1">
      <c r="A78" s="118" t="s">
        <v>87</v>
      </c>
      <c r="B78" s="119">
        <v>811</v>
      </c>
      <c r="C78" s="124" t="s">
        <v>181</v>
      </c>
      <c r="D78" s="124" t="s">
        <v>140</v>
      </c>
      <c r="E78" s="85"/>
      <c r="F78" s="85"/>
      <c r="G78" s="85"/>
      <c r="H78" s="85"/>
      <c r="I78" s="120"/>
      <c r="J78" s="122">
        <f aca="true" t="shared" si="1" ref="J78:K80">J79</f>
        <v>1104</v>
      </c>
      <c r="K78" s="122">
        <f t="shared" si="1"/>
        <v>1093.5</v>
      </c>
      <c r="L78" s="114"/>
      <c r="M78" s="114"/>
      <c r="N78" s="114"/>
    </row>
    <row r="79" spans="1:14" s="236" customFormat="1" ht="36.75" customHeight="1">
      <c r="A79" s="171" t="s">
        <v>297</v>
      </c>
      <c r="B79" s="119">
        <v>811</v>
      </c>
      <c r="C79" s="124" t="s">
        <v>181</v>
      </c>
      <c r="D79" s="124" t="s">
        <v>182</v>
      </c>
      <c r="E79" s="135"/>
      <c r="F79" s="135"/>
      <c r="G79" s="135"/>
      <c r="H79" s="135"/>
      <c r="I79" s="137"/>
      <c r="J79" s="122">
        <f t="shared" si="1"/>
        <v>1104</v>
      </c>
      <c r="K79" s="122">
        <f t="shared" si="1"/>
        <v>1093.5</v>
      </c>
      <c r="L79" s="159"/>
      <c r="M79" s="159"/>
      <c r="N79" s="159"/>
    </row>
    <row r="80" spans="1:14" s="236" customFormat="1" ht="32.25" customHeight="1">
      <c r="A80" s="118" t="s">
        <v>268</v>
      </c>
      <c r="B80" s="160">
        <v>811</v>
      </c>
      <c r="C80" s="98">
        <v>3</v>
      </c>
      <c r="D80" s="98">
        <v>10</v>
      </c>
      <c r="E80" s="135" t="s">
        <v>269</v>
      </c>
      <c r="F80" s="135" t="s">
        <v>103</v>
      </c>
      <c r="G80" s="135" t="s">
        <v>140</v>
      </c>
      <c r="H80" s="135" t="s">
        <v>141</v>
      </c>
      <c r="I80" s="161"/>
      <c r="J80" s="122">
        <f t="shared" si="1"/>
        <v>1104</v>
      </c>
      <c r="K80" s="122">
        <f t="shared" si="1"/>
        <v>1093.5</v>
      </c>
      <c r="L80" s="159"/>
      <c r="M80" s="159"/>
      <c r="N80" s="159"/>
    </row>
    <row r="81" spans="1:14" s="237" customFormat="1" ht="39" customHeight="1">
      <c r="A81" s="162" t="s">
        <v>298</v>
      </c>
      <c r="B81" s="163">
        <v>811</v>
      </c>
      <c r="C81" s="164">
        <v>3</v>
      </c>
      <c r="D81" s="164">
        <v>10</v>
      </c>
      <c r="E81" s="139" t="s">
        <v>269</v>
      </c>
      <c r="F81" s="139" t="s">
        <v>103</v>
      </c>
      <c r="G81" s="139" t="s">
        <v>163</v>
      </c>
      <c r="H81" s="139" t="s">
        <v>141</v>
      </c>
      <c r="I81" s="165"/>
      <c r="J81" s="140">
        <f>J84+J87</f>
        <v>1104</v>
      </c>
      <c r="K81" s="140">
        <f>K84+K87</f>
        <v>1093.5</v>
      </c>
      <c r="L81" s="166"/>
      <c r="M81" s="166"/>
      <c r="N81" s="166"/>
    </row>
    <row r="82" spans="1:14" s="237" customFormat="1" ht="26.25" customHeight="1">
      <c r="A82" s="141" t="s">
        <v>299</v>
      </c>
      <c r="B82" s="163">
        <v>811</v>
      </c>
      <c r="C82" s="164">
        <v>3</v>
      </c>
      <c r="D82" s="164">
        <v>10</v>
      </c>
      <c r="E82" s="139" t="s">
        <v>269</v>
      </c>
      <c r="F82" s="139" t="s">
        <v>103</v>
      </c>
      <c r="G82" s="139" t="s">
        <v>163</v>
      </c>
      <c r="H82" s="139" t="s">
        <v>180</v>
      </c>
      <c r="I82" s="165"/>
      <c r="J82" s="140">
        <f>J83</f>
        <v>19</v>
      </c>
      <c r="K82" s="140">
        <f>K83</f>
        <v>8.5</v>
      </c>
      <c r="L82" s="166"/>
      <c r="M82" s="166"/>
      <c r="N82" s="166"/>
    </row>
    <row r="83" spans="1:14" s="236" customFormat="1" ht="36.75" customHeight="1">
      <c r="A83" s="92" t="s">
        <v>161</v>
      </c>
      <c r="B83" s="58">
        <v>811</v>
      </c>
      <c r="C83" s="71">
        <v>3</v>
      </c>
      <c r="D83" s="71">
        <v>10</v>
      </c>
      <c r="E83" s="85" t="s">
        <v>269</v>
      </c>
      <c r="F83" s="85" t="s">
        <v>103</v>
      </c>
      <c r="G83" s="85" t="s">
        <v>163</v>
      </c>
      <c r="H83" s="85" t="s">
        <v>180</v>
      </c>
      <c r="I83" s="88">
        <v>240</v>
      </c>
      <c r="J83" s="126">
        <f>J84</f>
        <v>19</v>
      </c>
      <c r="K83" s="126">
        <f>K84</f>
        <v>8.5</v>
      </c>
      <c r="L83" s="159"/>
      <c r="M83" s="159"/>
      <c r="N83" s="159"/>
    </row>
    <row r="84" spans="1:11" s="167" customFormat="1" ht="32.25" customHeight="1" hidden="1">
      <c r="A84" s="93" t="s">
        <v>102</v>
      </c>
      <c r="B84" s="94">
        <v>811</v>
      </c>
      <c r="C84" s="86">
        <v>3</v>
      </c>
      <c r="D84" s="86">
        <v>10</v>
      </c>
      <c r="E84" s="87" t="s">
        <v>269</v>
      </c>
      <c r="F84" s="87" t="s">
        <v>103</v>
      </c>
      <c r="G84" s="87" t="s">
        <v>163</v>
      </c>
      <c r="H84" s="87" t="s">
        <v>180</v>
      </c>
      <c r="I84" s="95">
        <v>244</v>
      </c>
      <c r="J84" s="96">
        <v>19</v>
      </c>
      <c r="K84" s="96">
        <v>8.5</v>
      </c>
    </row>
    <row r="85" spans="1:14" s="237" customFormat="1" ht="32.25" customHeight="1">
      <c r="A85" s="150" t="s">
        <v>253</v>
      </c>
      <c r="B85" s="168">
        <v>811</v>
      </c>
      <c r="C85" s="169">
        <v>3</v>
      </c>
      <c r="D85" s="169">
        <v>10</v>
      </c>
      <c r="E85" s="143" t="s">
        <v>269</v>
      </c>
      <c r="F85" s="143" t="s">
        <v>103</v>
      </c>
      <c r="G85" s="143" t="s">
        <v>163</v>
      </c>
      <c r="H85" s="144" t="s">
        <v>147</v>
      </c>
      <c r="I85" s="142"/>
      <c r="J85" s="145">
        <f>J86</f>
        <v>1085</v>
      </c>
      <c r="K85" s="145">
        <f>K86</f>
        <v>1085</v>
      </c>
      <c r="L85" s="166"/>
      <c r="M85" s="166"/>
      <c r="N85" s="166"/>
    </row>
    <row r="86" spans="1:14" s="236" customFormat="1" ht="32.25" customHeight="1">
      <c r="A86" s="151" t="s">
        <v>161</v>
      </c>
      <c r="B86" s="58">
        <v>811</v>
      </c>
      <c r="C86" s="71">
        <v>3</v>
      </c>
      <c r="D86" s="71">
        <v>10</v>
      </c>
      <c r="E86" s="125" t="s">
        <v>269</v>
      </c>
      <c r="F86" s="125" t="s">
        <v>103</v>
      </c>
      <c r="G86" s="125" t="s">
        <v>163</v>
      </c>
      <c r="H86" s="85" t="s">
        <v>147</v>
      </c>
      <c r="I86" s="120">
        <v>240</v>
      </c>
      <c r="J86" s="126">
        <f>J87</f>
        <v>1085</v>
      </c>
      <c r="K86" s="126">
        <f>K87</f>
        <v>1085</v>
      </c>
      <c r="L86" s="159"/>
      <c r="M86" s="159"/>
      <c r="N86" s="159"/>
    </row>
    <row r="87" spans="1:11" s="167" customFormat="1" ht="32.25" customHeight="1" hidden="1">
      <c r="A87" s="152" t="s">
        <v>165</v>
      </c>
      <c r="B87" s="94">
        <v>811</v>
      </c>
      <c r="C87" s="86">
        <v>3</v>
      </c>
      <c r="D87" s="86">
        <v>10</v>
      </c>
      <c r="E87" s="86">
        <v>45</v>
      </c>
      <c r="F87" s="87" t="s">
        <v>103</v>
      </c>
      <c r="G87" s="87" t="s">
        <v>163</v>
      </c>
      <c r="H87" s="87" t="s">
        <v>147</v>
      </c>
      <c r="I87" s="128">
        <v>244</v>
      </c>
      <c r="J87" s="96">
        <f>255+595+100.5+134.5</f>
        <v>1085</v>
      </c>
      <c r="K87" s="96">
        <f>255+595+100.5+134.5</f>
        <v>1085</v>
      </c>
    </row>
    <row r="88" spans="1:14" s="236" customFormat="1" ht="18.75" customHeight="1">
      <c r="A88" s="171" t="s">
        <v>85</v>
      </c>
      <c r="B88" s="160">
        <v>811</v>
      </c>
      <c r="C88" s="98">
        <v>4</v>
      </c>
      <c r="D88" s="98">
        <v>0</v>
      </c>
      <c r="E88" s="85"/>
      <c r="F88" s="85"/>
      <c r="G88" s="85"/>
      <c r="H88" s="85"/>
      <c r="I88" s="172"/>
      <c r="J88" s="122">
        <f aca="true" t="shared" si="2" ref="J88:K90">J89</f>
        <v>863.1</v>
      </c>
      <c r="K88" s="122">
        <f t="shared" si="2"/>
        <v>818.2</v>
      </c>
      <c r="L88" s="159"/>
      <c r="M88" s="159"/>
      <c r="N88" s="159"/>
    </row>
    <row r="89" spans="1:14" s="236" customFormat="1" ht="18" customHeight="1">
      <c r="A89" s="118" t="s">
        <v>254</v>
      </c>
      <c r="B89" s="160">
        <v>811</v>
      </c>
      <c r="C89" s="98">
        <v>4</v>
      </c>
      <c r="D89" s="98">
        <v>9</v>
      </c>
      <c r="E89" s="135"/>
      <c r="F89" s="135"/>
      <c r="G89" s="135"/>
      <c r="H89" s="135"/>
      <c r="I89" s="161"/>
      <c r="J89" s="122">
        <f t="shared" si="2"/>
        <v>863.1</v>
      </c>
      <c r="K89" s="122">
        <f t="shared" si="2"/>
        <v>818.2</v>
      </c>
      <c r="L89" s="108"/>
      <c r="M89" s="159"/>
      <c r="N89" s="159"/>
    </row>
    <row r="90" spans="1:14" s="236" customFormat="1" ht="38.25" customHeight="1">
      <c r="A90" s="118" t="s">
        <v>300</v>
      </c>
      <c r="B90" s="160">
        <v>811</v>
      </c>
      <c r="C90" s="98">
        <v>4</v>
      </c>
      <c r="D90" s="98">
        <v>9</v>
      </c>
      <c r="E90" s="135" t="s">
        <v>269</v>
      </c>
      <c r="F90" s="135" t="s">
        <v>103</v>
      </c>
      <c r="G90" s="135" t="s">
        <v>140</v>
      </c>
      <c r="H90" s="135" t="s">
        <v>141</v>
      </c>
      <c r="I90" s="161"/>
      <c r="J90" s="122">
        <f t="shared" si="2"/>
        <v>863.1</v>
      </c>
      <c r="K90" s="122">
        <f t="shared" si="2"/>
        <v>818.2</v>
      </c>
      <c r="L90" s="159"/>
      <c r="M90" s="159"/>
      <c r="N90" s="159"/>
    </row>
    <row r="91" spans="1:14" s="237" customFormat="1" ht="34.5" customHeight="1">
      <c r="A91" s="173" t="s">
        <v>301</v>
      </c>
      <c r="B91" s="163">
        <v>811</v>
      </c>
      <c r="C91" s="164">
        <v>4</v>
      </c>
      <c r="D91" s="164">
        <v>9</v>
      </c>
      <c r="E91" s="139" t="s">
        <v>269</v>
      </c>
      <c r="F91" s="139" t="s">
        <v>103</v>
      </c>
      <c r="G91" s="139" t="s">
        <v>202</v>
      </c>
      <c r="H91" s="139" t="s">
        <v>141</v>
      </c>
      <c r="I91" s="165"/>
      <c r="J91" s="140">
        <f>J92+J96</f>
        <v>863.1</v>
      </c>
      <c r="K91" s="140">
        <f>K92+K96</f>
        <v>818.2</v>
      </c>
      <c r="L91" s="166"/>
      <c r="M91" s="166"/>
      <c r="N91" s="166"/>
    </row>
    <row r="92" spans="1:14" s="238" customFormat="1" ht="56.25" customHeight="1">
      <c r="A92" s="174" t="s">
        <v>155</v>
      </c>
      <c r="B92" s="168">
        <v>811</v>
      </c>
      <c r="C92" s="169">
        <v>4</v>
      </c>
      <c r="D92" s="169">
        <v>9</v>
      </c>
      <c r="E92" s="144" t="s">
        <v>269</v>
      </c>
      <c r="F92" s="144" t="s">
        <v>103</v>
      </c>
      <c r="G92" s="144" t="s">
        <v>202</v>
      </c>
      <c r="H92" s="144" t="s">
        <v>183</v>
      </c>
      <c r="I92" s="170"/>
      <c r="J92" s="145">
        <f>J93</f>
        <v>743.1</v>
      </c>
      <c r="K92" s="145">
        <f>K93</f>
        <v>698.2</v>
      </c>
      <c r="L92" s="175"/>
      <c r="M92" s="175"/>
      <c r="N92" s="175"/>
    </row>
    <row r="93" spans="1:14" s="236" customFormat="1" ht="46.5" customHeight="1">
      <c r="A93" s="151" t="s">
        <v>161</v>
      </c>
      <c r="B93" s="58">
        <v>811</v>
      </c>
      <c r="C93" s="71">
        <v>4</v>
      </c>
      <c r="D93" s="71">
        <v>9</v>
      </c>
      <c r="E93" s="85" t="s">
        <v>269</v>
      </c>
      <c r="F93" s="85" t="s">
        <v>103</v>
      </c>
      <c r="G93" s="85" t="s">
        <v>202</v>
      </c>
      <c r="H93" s="85" t="s">
        <v>183</v>
      </c>
      <c r="I93" s="88">
        <v>240</v>
      </c>
      <c r="J93" s="126">
        <f>J95+J94</f>
        <v>743.1</v>
      </c>
      <c r="K93" s="126">
        <f>K95+K94</f>
        <v>698.2</v>
      </c>
      <c r="L93" s="159"/>
      <c r="M93" s="159"/>
      <c r="N93" s="159"/>
    </row>
    <row r="94" spans="1:11" s="167" customFormat="1" ht="46.5" customHeight="1" hidden="1">
      <c r="A94" s="153"/>
      <c r="B94" s="94">
        <v>811</v>
      </c>
      <c r="C94" s="86">
        <v>4</v>
      </c>
      <c r="D94" s="86">
        <v>9</v>
      </c>
      <c r="E94" s="87" t="s">
        <v>269</v>
      </c>
      <c r="F94" s="87" t="s">
        <v>103</v>
      </c>
      <c r="G94" s="87" t="s">
        <v>202</v>
      </c>
      <c r="H94" s="87" t="s">
        <v>183</v>
      </c>
      <c r="I94" s="95">
        <v>243</v>
      </c>
      <c r="J94" s="96">
        <v>0</v>
      </c>
      <c r="K94" s="96">
        <v>0</v>
      </c>
    </row>
    <row r="95" spans="1:11" s="167" customFormat="1" ht="42" customHeight="1" hidden="1">
      <c r="A95" s="93" t="s">
        <v>102</v>
      </c>
      <c r="B95" s="94">
        <v>811</v>
      </c>
      <c r="C95" s="86">
        <v>4</v>
      </c>
      <c r="D95" s="86">
        <v>9</v>
      </c>
      <c r="E95" s="87" t="s">
        <v>269</v>
      </c>
      <c r="F95" s="87" t="s">
        <v>103</v>
      </c>
      <c r="G95" s="87" t="s">
        <v>202</v>
      </c>
      <c r="H95" s="87" t="s">
        <v>183</v>
      </c>
      <c r="I95" s="95">
        <v>244</v>
      </c>
      <c r="J95" s="96">
        <f>566.3+56.7+0.1+50+70</f>
        <v>743.1</v>
      </c>
      <c r="K95" s="96">
        <v>698.2</v>
      </c>
    </row>
    <row r="96" spans="1:11" s="167" customFormat="1" ht="42" customHeight="1">
      <c r="A96" s="174" t="s">
        <v>302</v>
      </c>
      <c r="B96" s="168">
        <v>811</v>
      </c>
      <c r="C96" s="169">
        <v>4</v>
      </c>
      <c r="D96" s="169">
        <v>9</v>
      </c>
      <c r="E96" s="144" t="s">
        <v>269</v>
      </c>
      <c r="F96" s="144" t="s">
        <v>103</v>
      </c>
      <c r="G96" s="144" t="s">
        <v>202</v>
      </c>
      <c r="H96" s="144" t="s">
        <v>303</v>
      </c>
      <c r="I96" s="170"/>
      <c r="J96" s="126">
        <f>J97</f>
        <v>120</v>
      </c>
      <c r="K96" s="126">
        <f>K97</f>
        <v>120</v>
      </c>
    </row>
    <row r="97" spans="1:11" s="167" customFormat="1" ht="42" customHeight="1">
      <c r="A97" s="151" t="s">
        <v>161</v>
      </c>
      <c r="B97" s="58">
        <v>811</v>
      </c>
      <c r="C97" s="71">
        <v>4</v>
      </c>
      <c r="D97" s="71">
        <v>9</v>
      </c>
      <c r="E97" s="85" t="s">
        <v>269</v>
      </c>
      <c r="F97" s="85" t="s">
        <v>103</v>
      </c>
      <c r="G97" s="85" t="s">
        <v>202</v>
      </c>
      <c r="H97" s="85" t="s">
        <v>303</v>
      </c>
      <c r="I97" s="88">
        <v>240</v>
      </c>
      <c r="J97" s="126">
        <f>J98</f>
        <v>120</v>
      </c>
      <c r="K97" s="126">
        <f>K98</f>
        <v>120</v>
      </c>
    </row>
    <row r="98" spans="1:11" s="167" customFormat="1" ht="42" customHeight="1" hidden="1">
      <c r="A98" s="93" t="s">
        <v>102</v>
      </c>
      <c r="B98" s="94">
        <v>811</v>
      </c>
      <c r="C98" s="86">
        <v>4</v>
      </c>
      <c r="D98" s="86">
        <v>9</v>
      </c>
      <c r="E98" s="87" t="s">
        <v>269</v>
      </c>
      <c r="F98" s="87" t="s">
        <v>103</v>
      </c>
      <c r="G98" s="87" t="s">
        <v>202</v>
      </c>
      <c r="H98" s="87" t="s">
        <v>303</v>
      </c>
      <c r="I98" s="95">
        <v>244</v>
      </c>
      <c r="J98" s="96">
        <v>120</v>
      </c>
      <c r="K98" s="96">
        <v>120</v>
      </c>
    </row>
    <row r="99" spans="1:14" s="236" customFormat="1" ht="16.5" customHeight="1">
      <c r="A99" s="118" t="s">
        <v>84</v>
      </c>
      <c r="B99" s="119">
        <v>811</v>
      </c>
      <c r="C99" s="124" t="s">
        <v>212</v>
      </c>
      <c r="D99" s="124" t="s">
        <v>140</v>
      </c>
      <c r="E99" s="85"/>
      <c r="F99" s="85"/>
      <c r="G99" s="85"/>
      <c r="H99" s="85"/>
      <c r="I99" s="119"/>
      <c r="J99" s="122">
        <f>J100+J112+J126+J144</f>
        <v>4512.9</v>
      </c>
      <c r="K99" s="122">
        <f>K100+K112+K126+K144</f>
        <v>4352.599999999999</v>
      </c>
      <c r="L99" s="159"/>
      <c r="M99" s="159"/>
      <c r="N99" s="159"/>
    </row>
    <row r="100" spans="1:14" s="236" customFormat="1" ht="15" customHeight="1">
      <c r="A100" s="118" t="s">
        <v>83</v>
      </c>
      <c r="B100" s="119">
        <v>811</v>
      </c>
      <c r="C100" s="124" t="s">
        <v>212</v>
      </c>
      <c r="D100" s="124" t="s">
        <v>163</v>
      </c>
      <c r="E100" s="135"/>
      <c r="F100" s="135"/>
      <c r="G100" s="135"/>
      <c r="H100" s="135"/>
      <c r="I100" s="119"/>
      <c r="J100" s="122">
        <f>J101</f>
        <v>1111.4</v>
      </c>
      <c r="K100" s="122">
        <f>K101</f>
        <v>1065.3</v>
      </c>
      <c r="L100" s="159"/>
      <c r="M100" s="159"/>
      <c r="N100" s="159"/>
    </row>
    <row r="101" spans="1:14" s="236" customFormat="1" ht="35.25" customHeight="1">
      <c r="A101" s="118" t="s">
        <v>268</v>
      </c>
      <c r="B101" s="119">
        <v>811</v>
      </c>
      <c r="C101" s="124" t="s">
        <v>212</v>
      </c>
      <c r="D101" s="124" t="s">
        <v>163</v>
      </c>
      <c r="E101" s="135" t="s">
        <v>269</v>
      </c>
      <c r="F101" s="135" t="s">
        <v>103</v>
      </c>
      <c r="G101" s="135" t="s">
        <v>140</v>
      </c>
      <c r="H101" s="135" t="s">
        <v>141</v>
      </c>
      <c r="I101" s="119"/>
      <c r="J101" s="122">
        <f>J102</f>
        <v>1111.4</v>
      </c>
      <c r="K101" s="122">
        <f>K102</f>
        <v>1065.3</v>
      </c>
      <c r="L101" s="159"/>
      <c r="M101" s="159"/>
      <c r="N101" s="159"/>
    </row>
    <row r="102" spans="1:14" s="237" customFormat="1" ht="31.5" customHeight="1">
      <c r="A102" s="173" t="s">
        <v>304</v>
      </c>
      <c r="B102" s="137">
        <v>811</v>
      </c>
      <c r="C102" s="138" t="s">
        <v>212</v>
      </c>
      <c r="D102" s="138" t="s">
        <v>163</v>
      </c>
      <c r="E102" s="144" t="s">
        <v>269</v>
      </c>
      <c r="F102" s="144" t="s">
        <v>103</v>
      </c>
      <c r="G102" s="144" t="s">
        <v>181</v>
      </c>
      <c r="H102" s="144" t="s">
        <v>141</v>
      </c>
      <c r="I102" s="137"/>
      <c r="J102" s="140">
        <f>J103+J107</f>
        <v>1111.4</v>
      </c>
      <c r="K102" s="140">
        <f>K103+K107</f>
        <v>1065.3</v>
      </c>
      <c r="L102" s="166"/>
      <c r="M102" s="166"/>
      <c r="N102" s="166"/>
    </row>
    <row r="103" spans="1:14" s="237" customFormat="1" ht="27.75" customHeight="1">
      <c r="A103" s="141" t="s">
        <v>305</v>
      </c>
      <c r="B103" s="168">
        <v>811</v>
      </c>
      <c r="C103" s="169">
        <v>5</v>
      </c>
      <c r="D103" s="169">
        <v>1</v>
      </c>
      <c r="E103" s="144" t="s">
        <v>269</v>
      </c>
      <c r="F103" s="144" t="s">
        <v>103</v>
      </c>
      <c r="G103" s="144" t="s">
        <v>181</v>
      </c>
      <c r="H103" s="144" t="s">
        <v>213</v>
      </c>
      <c r="I103" s="165"/>
      <c r="J103" s="145">
        <f>J104</f>
        <v>50</v>
      </c>
      <c r="K103" s="145">
        <f>K104</f>
        <v>37.3</v>
      </c>
      <c r="L103" s="166"/>
      <c r="M103" s="166"/>
      <c r="N103" s="166"/>
    </row>
    <row r="104" spans="1:14" s="237" customFormat="1" ht="37.5" customHeight="1">
      <c r="A104" s="92" t="s">
        <v>161</v>
      </c>
      <c r="B104" s="58">
        <v>811</v>
      </c>
      <c r="C104" s="71">
        <v>5</v>
      </c>
      <c r="D104" s="71">
        <v>1</v>
      </c>
      <c r="E104" s="85" t="s">
        <v>269</v>
      </c>
      <c r="F104" s="85" t="s">
        <v>103</v>
      </c>
      <c r="G104" s="85" t="s">
        <v>181</v>
      </c>
      <c r="H104" s="85" t="s">
        <v>213</v>
      </c>
      <c r="I104" s="88">
        <v>240</v>
      </c>
      <c r="J104" s="126">
        <f>J106</f>
        <v>50</v>
      </c>
      <c r="K104" s="126">
        <f>K106</f>
        <v>37.3</v>
      </c>
      <c r="L104" s="166"/>
      <c r="M104" s="166"/>
      <c r="N104" s="166"/>
    </row>
    <row r="105" spans="1:11" s="289" customFormat="1" ht="24.75" customHeight="1" hidden="1">
      <c r="A105" s="93"/>
      <c r="B105" s="94">
        <v>811</v>
      </c>
      <c r="C105" s="86">
        <v>5</v>
      </c>
      <c r="D105" s="86">
        <v>1</v>
      </c>
      <c r="E105" s="87" t="s">
        <v>269</v>
      </c>
      <c r="F105" s="87" t="s">
        <v>103</v>
      </c>
      <c r="G105" s="87" t="s">
        <v>181</v>
      </c>
      <c r="H105" s="87" t="s">
        <v>213</v>
      </c>
      <c r="I105" s="95">
        <v>243</v>
      </c>
      <c r="J105" s="96">
        <v>0</v>
      </c>
      <c r="K105" s="96">
        <v>0</v>
      </c>
    </row>
    <row r="106" spans="1:11" s="289" customFormat="1" ht="24.75" customHeight="1" hidden="1">
      <c r="A106" s="93"/>
      <c r="B106" s="94">
        <v>811</v>
      </c>
      <c r="C106" s="86">
        <v>5</v>
      </c>
      <c r="D106" s="86">
        <v>1</v>
      </c>
      <c r="E106" s="87" t="s">
        <v>269</v>
      </c>
      <c r="F106" s="87" t="s">
        <v>103</v>
      </c>
      <c r="G106" s="87" t="s">
        <v>181</v>
      </c>
      <c r="H106" s="87" t="s">
        <v>213</v>
      </c>
      <c r="I106" s="95">
        <v>244</v>
      </c>
      <c r="J106" s="96">
        <f>90-40</f>
        <v>50</v>
      </c>
      <c r="K106" s="96">
        <v>37.3</v>
      </c>
    </row>
    <row r="107" spans="1:14" s="237" customFormat="1" ht="84.75" customHeight="1">
      <c r="A107" s="141" t="s">
        <v>184</v>
      </c>
      <c r="B107" s="168">
        <v>811</v>
      </c>
      <c r="C107" s="169">
        <v>5</v>
      </c>
      <c r="D107" s="169">
        <v>1</v>
      </c>
      <c r="E107" s="144" t="s">
        <v>269</v>
      </c>
      <c r="F107" s="144" t="s">
        <v>103</v>
      </c>
      <c r="G107" s="144" t="s">
        <v>181</v>
      </c>
      <c r="H107" s="144" t="s">
        <v>185</v>
      </c>
      <c r="I107" s="165"/>
      <c r="J107" s="145">
        <f>J108</f>
        <v>1061.4</v>
      </c>
      <c r="K107" s="145">
        <f>K108</f>
        <v>1028</v>
      </c>
      <c r="L107" s="166"/>
      <c r="M107" s="166"/>
      <c r="N107" s="166"/>
    </row>
    <row r="108" spans="1:14" s="236" customFormat="1" ht="33" customHeight="1">
      <c r="A108" s="92" t="s">
        <v>161</v>
      </c>
      <c r="B108" s="58">
        <v>811</v>
      </c>
      <c r="C108" s="71">
        <v>5</v>
      </c>
      <c r="D108" s="71">
        <v>1</v>
      </c>
      <c r="E108" s="85" t="s">
        <v>269</v>
      </c>
      <c r="F108" s="85" t="s">
        <v>103</v>
      </c>
      <c r="G108" s="85" t="s">
        <v>181</v>
      </c>
      <c r="H108" s="85" t="s">
        <v>185</v>
      </c>
      <c r="I108" s="88">
        <v>240</v>
      </c>
      <c r="J108" s="126">
        <f>J110+J109+J111</f>
        <v>1061.4</v>
      </c>
      <c r="K108" s="126">
        <f>K110+K109+K111</f>
        <v>1028</v>
      </c>
      <c r="L108" s="108"/>
      <c r="M108" s="159"/>
      <c r="N108" s="159"/>
    </row>
    <row r="109" spans="1:11" s="167" customFormat="1" ht="33" customHeight="1" hidden="1">
      <c r="A109" s="93"/>
      <c r="B109" s="94"/>
      <c r="C109" s="86"/>
      <c r="D109" s="86"/>
      <c r="E109" s="87"/>
      <c r="F109" s="87"/>
      <c r="G109" s="87" t="s">
        <v>181</v>
      </c>
      <c r="H109" s="87"/>
      <c r="I109" s="95">
        <v>243</v>
      </c>
      <c r="J109" s="96">
        <v>300</v>
      </c>
      <c r="K109" s="96">
        <v>772.8</v>
      </c>
    </row>
    <row r="110" spans="1:11" s="167" customFormat="1" ht="30.75" customHeight="1" hidden="1">
      <c r="A110" s="93" t="s">
        <v>102</v>
      </c>
      <c r="B110" s="94">
        <v>811</v>
      </c>
      <c r="C110" s="86">
        <v>5</v>
      </c>
      <c r="D110" s="86">
        <v>1</v>
      </c>
      <c r="E110" s="87" t="s">
        <v>269</v>
      </c>
      <c r="F110" s="87" t="s">
        <v>103</v>
      </c>
      <c r="G110" s="87" t="s">
        <v>181</v>
      </c>
      <c r="H110" s="87" t="s">
        <v>185</v>
      </c>
      <c r="I110" s="95">
        <v>244</v>
      </c>
      <c r="J110" s="96">
        <v>703.1</v>
      </c>
      <c r="K110" s="96">
        <v>167.3</v>
      </c>
    </row>
    <row r="111" spans="1:11" s="167" customFormat="1" ht="30.75" customHeight="1" hidden="1">
      <c r="A111" s="93"/>
      <c r="B111" s="94"/>
      <c r="C111" s="86"/>
      <c r="D111" s="86"/>
      <c r="E111" s="87"/>
      <c r="F111" s="87"/>
      <c r="G111" s="87"/>
      <c r="H111" s="87"/>
      <c r="I111" s="95">
        <v>247</v>
      </c>
      <c r="J111" s="96">
        <v>58.3</v>
      </c>
      <c r="K111" s="96">
        <v>87.9</v>
      </c>
    </row>
    <row r="112" spans="1:11" s="159" customFormat="1" ht="16.5" customHeight="1">
      <c r="A112" s="118" t="s">
        <v>82</v>
      </c>
      <c r="B112" s="119">
        <v>811</v>
      </c>
      <c r="C112" s="124" t="s">
        <v>212</v>
      </c>
      <c r="D112" s="124" t="s">
        <v>202</v>
      </c>
      <c r="E112" s="85"/>
      <c r="F112" s="85"/>
      <c r="G112" s="85"/>
      <c r="H112" s="85"/>
      <c r="I112" s="120" t="s">
        <v>214</v>
      </c>
      <c r="J112" s="122">
        <f>J113</f>
        <v>916.0999999999999</v>
      </c>
      <c r="K112" s="122">
        <f>K113</f>
        <v>888.8</v>
      </c>
    </row>
    <row r="113" spans="1:11" s="159" customFormat="1" ht="43.5" customHeight="1">
      <c r="A113" s="118" t="s">
        <v>268</v>
      </c>
      <c r="B113" s="119">
        <v>811</v>
      </c>
      <c r="C113" s="124" t="s">
        <v>212</v>
      </c>
      <c r="D113" s="124" t="s">
        <v>202</v>
      </c>
      <c r="E113" s="135" t="s">
        <v>269</v>
      </c>
      <c r="F113" s="135" t="s">
        <v>103</v>
      </c>
      <c r="G113" s="135" t="s">
        <v>140</v>
      </c>
      <c r="H113" s="135" t="s">
        <v>141</v>
      </c>
      <c r="I113" s="119"/>
      <c r="J113" s="122">
        <f>J114+J122</f>
        <v>916.0999999999999</v>
      </c>
      <c r="K113" s="122">
        <f>K114+K122</f>
        <v>888.8</v>
      </c>
    </row>
    <row r="114" spans="1:11" s="166" customFormat="1" ht="33" customHeight="1">
      <c r="A114" s="173" t="s">
        <v>306</v>
      </c>
      <c r="B114" s="137">
        <v>811</v>
      </c>
      <c r="C114" s="138" t="s">
        <v>212</v>
      </c>
      <c r="D114" s="138" t="s">
        <v>202</v>
      </c>
      <c r="E114" s="139" t="s">
        <v>269</v>
      </c>
      <c r="F114" s="139" t="s">
        <v>103</v>
      </c>
      <c r="G114" s="139" t="s">
        <v>164</v>
      </c>
      <c r="H114" s="139" t="s">
        <v>141</v>
      </c>
      <c r="I114" s="137"/>
      <c r="J114" s="140">
        <f>J115</f>
        <v>833.0999999999999</v>
      </c>
      <c r="K114" s="140">
        <f>K115</f>
        <v>805.8</v>
      </c>
    </row>
    <row r="115" spans="1:11" s="177" customFormat="1" ht="67.5" customHeight="1">
      <c r="A115" s="150" t="s">
        <v>186</v>
      </c>
      <c r="B115" s="168">
        <v>811</v>
      </c>
      <c r="C115" s="169">
        <v>5</v>
      </c>
      <c r="D115" s="169">
        <v>2</v>
      </c>
      <c r="E115" s="144" t="s">
        <v>269</v>
      </c>
      <c r="F115" s="144" t="s">
        <v>103</v>
      </c>
      <c r="G115" s="144" t="s">
        <v>164</v>
      </c>
      <c r="H115" s="144" t="s">
        <v>187</v>
      </c>
      <c r="I115" s="142" t="s">
        <v>214</v>
      </c>
      <c r="J115" s="145">
        <f>J116+J119</f>
        <v>833.0999999999999</v>
      </c>
      <c r="K115" s="145">
        <f>K116+K119</f>
        <v>805.8</v>
      </c>
    </row>
    <row r="116" spans="1:11" s="114" customFormat="1" ht="34.5" customHeight="1">
      <c r="A116" s="92" t="s">
        <v>161</v>
      </c>
      <c r="B116" s="58">
        <v>811</v>
      </c>
      <c r="C116" s="71">
        <v>5</v>
      </c>
      <c r="D116" s="71">
        <v>2</v>
      </c>
      <c r="E116" s="85" t="s">
        <v>269</v>
      </c>
      <c r="F116" s="85" t="s">
        <v>103</v>
      </c>
      <c r="G116" s="85" t="s">
        <v>164</v>
      </c>
      <c r="H116" s="85" t="s">
        <v>187</v>
      </c>
      <c r="I116" s="88">
        <v>240</v>
      </c>
      <c r="J116" s="126">
        <f>J117+J118</f>
        <v>822.6999999999999</v>
      </c>
      <c r="K116" s="126">
        <f>K117+K118</f>
        <v>795.5</v>
      </c>
    </row>
    <row r="117" spans="1:11" s="130" customFormat="1" ht="30.75" customHeight="1" hidden="1">
      <c r="A117" s="93" t="s">
        <v>165</v>
      </c>
      <c r="B117" s="94">
        <v>811</v>
      </c>
      <c r="C117" s="86">
        <v>5</v>
      </c>
      <c r="D117" s="86">
        <v>2</v>
      </c>
      <c r="E117" s="87" t="s">
        <v>269</v>
      </c>
      <c r="F117" s="87" t="s">
        <v>103</v>
      </c>
      <c r="G117" s="87" t="s">
        <v>164</v>
      </c>
      <c r="H117" s="87" t="s">
        <v>187</v>
      </c>
      <c r="I117" s="128">
        <v>244</v>
      </c>
      <c r="J117" s="96">
        <v>667.3</v>
      </c>
      <c r="K117" s="96">
        <v>646.9</v>
      </c>
    </row>
    <row r="118" spans="1:11" s="130" customFormat="1" ht="31.5" customHeight="1" hidden="1">
      <c r="A118" s="93"/>
      <c r="B118" s="94"/>
      <c r="C118" s="86"/>
      <c r="D118" s="86"/>
      <c r="E118" s="87"/>
      <c r="F118" s="87"/>
      <c r="G118" s="87"/>
      <c r="H118" s="87"/>
      <c r="I118" s="128">
        <v>247</v>
      </c>
      <c r="J118" s="96">
        <v>155.4</v>
      </c>
      <c r="K118" s="96">
        <v>148.6</v>
      </c>
    </row>
    <row r="119" spans="1:11" s="114" customFormat="1" ht="31.5" customHeight="1">
      <c r="A119" s="92" t="s">
        <v>162</v>
      </c>
      <c r="B119" s="58">
        <v>811</v>
      </c>
      <c r="C119" s="71">
        <v>5</v>
      </c>
      <c r="D119" s="71">
        <v>2</v>
      </c>
      <c r="E119" s="85" t="s">
        <v>269</v>
      </c>
      <c r="F119" s="85" t="s">
        <v>103</v>
      </c>
      <c r="G119" s="85" t="s">
        <v>164</v>
      </c>
      <c r="H119" s="85" t="s">
        <v>187</v>
      </c>
      <c r="I119" s="120">
        <v>850</v>
      </c>
      <c r="J119" s="126">
        <f>J121+J120</f>
        <v>10.4</v>
      </c>
      <c r="K119" s="126">
        <f>K121+K120</f>
        <v>10.3</v>
      </c>
    </row>
    <row r="120" spans="1:11" s="130" customFormat="1" ht="31.5" customHeight="1" hidden="1">
      <c r="A120" s="93"/>
      <c r="B120" s="94"/>
      <c r="C120" s="86"/>
      <c r="D120" s="86"/>
      <c r="E120" s="87"/>
      <c r="F120" s="87"/>
      <c r="G120" s="87"/>
      <c r="H120" s="87"/>
      <c r="I120" s="128">
        <v>852</v>
      </c>
      <c r="J120" s="96">
        <v>9.8</v>
      </c>
      <c r="K120" s="96">
        <v>9.8</v>
      </c>
    </row>
    <row r="121" spans="1:11" s="130" customFormat="1" ht="31.5" customHeight="1" hidden="1">
      <c r="A121" s="93"/>
      <c r="B121" s="94">
        <v>811</v>
      </c>
      <c r="C121" s="86">
        <v>5</v>
      </c>
      <c r="D121" s="86">
        <v>2</v>
      </c>
      <c r="E121" s="87" t="s">
        <v>269</v>
      </c>
      <c r="F121" s="87" t="s">
        <v>103</v>
      </c>
      <c r="G121" s="87" t="s">
        <v>164</v>
      </c>
      <c r="H121" s="87" t="s">
        <v>187</v>
      </c>
      <c r="I121" s="128">
        <v>853</v>
      </c>
      <c r="J121" s="96">
        <v>0.6</v>
      </c>
      <c r="K121" s="96">
        <v>0.5</v>
      </c>
    </row>
    <row r="122" spans="1:11" s="114" customFormat="1" ht="51" customHeight="1">
      <c r="A122" s="136" t="s">
        <v>270</v>
      </c>
      <c r="B122" s="163">
        <v>811</v>
      </c>
      <c r="C122" s="164">
        <v>5</v>
      </c>
      <c r="D122" s="164">
        <v>2</v>
      </c>
      <c r="E122" s="139" t="s">
        <v>269</v>
      </c>
      <c r="F122" s="139" t="s">
        <v>103</v>
      </c>
      <c r="G122" s="139" t="s">
        <v>223</v>
      </c>
      <c r="H122" s="139" t="s">
        <v>141</v>
      </c>
      <c r="I122" s="137"/>
      <c r="J122" s="122">
        <f aca="true" t="shared" si="3" ref="J122:K124">J123</f>
        <v>83</v>
      </c>
      <c r="K122" s="122">
        <f t="shared" si="3"/>
        <v>83</v>
      </c>
    </row>
    <row r="123" spans="1:11" s="114" customFormat="1" ht="39" customHeight="1">
      <c r="A123" s="92" t="s">
        <v>271</v>
      </c>
      <c r="B123" s="58">
        <v>811</v>
      </c>
      <c r="C123" s="71">
        <v>5</v>
      </c>
      <c r="D123" s="71">
        <v>2</v>
      </c>
      <c r="E123" s="85" t="s">
        <v>269</v>
      </c>
      <c r="F123" s="85" t="s">
        <v>103</v>
      </c>
      <c r="G123" s="85" t="s">
        <v>223</v>
      </c>
      <c r="H123" s="85" t="s">
        <v>218</v>
      </c>
      <c r="I123" s="120"/>
      <c r="J123" s="126">
        <f t="shared" si="3"/>
        <v>83</v>
      </c>
      <c r="K123" s="126">
        <f t="shared" si="3"/>
        <v>83</v>
      </c>
    </row>
    <row r="124" spans="1:11" s="114" customFormat="1" ht="37.5" customHeight="1">
      <c r="A124" s="92" t="s">
        <v>161</v>
      </c>
      <c r="B124" s="58">
        <v>811</v>
      </c>
      <c r="C124" s="71">
        <v>5</v>
      </c>
      <c r="D124" s="71">
        <v>2</v>
      </c>
      <c r="E124" s="85" t="s">
        <v>269</v>
      </c>
      <c r="F124" s="85" t="s">
        <v>103</v>
      </c>
      <c r="G124" s="85" t="s">
        <v>223</v>
      </c>
      <c r="H124" s="85" t="s">
        <v>218</v>
      </c>
      <c r="I124" s="120">
        <v>240</v>
      </c>
      <c r="J124" s="126">
        <f t="shared" si="3"/>
        <v>83</v>
      </c>
      <c r="K124" s="126">
        <f t="shared" si="3"/>
        <v>83</v>
      </c>
    </row>
    <row r="125" spans="1:11" s="130" customFormat="1" ht="36.75" customHeight="1" hidden="1">
      <c r="A125" s="93" t="s">
        <v>165</v>
      </c>
      <c r="B125" s="94">
        <v>811</v>
      </c>
      <c r="C125" s="86">
        <v>5</v>
      </c>
      <c r="D125" s="86">
        <v>2</v>
      </c>
      <c r="E125" s="87" t="s">
        <v>269</v>
      </c>
      <c r="F125" s="87" t="s">
        <v>103</v>
      </c>
      <c r="G125" s="87" t="s">
        <v>223</v>
      </c>
      <c r="H125" s="87" t="s">
        <v>218</v>
      </c>
      <c r="I125" s="128">
        <v>244</v>
      </c>
      <c r="J125" s="96">
        <v>83</v>
      </c>
      <c r="K125" s="96">
        <v>83</v>
      </c>
    </row>
    <row r="126" spans="1:14" s="184" customFormat="1" ht="22.5" customHeight="1">
      <c r="A126" s="118" t="s">
        <v>81</v>
      </c>
      <c r="B126" s="119">
        <v>811</v>
      </c>
      <c r="C126" s="124" t="s">
        <v>212</v>
      </c>
      <c r="D126" s="124" t="s">
        <v>181</v>
      </c>
      <c r="E126" s="85"/>
      <c r="F126" s="85"/>
      <c r="G126" s="85"/>
      <c r="H126" s="85"/>
      <c r="I126" s="120"/>
      <c r="J126" s="122">
        <f>J127</f>
        <v>2451.2</v>
      </c>
      <c r="K126" s="122">
        <f>K127</f>
        <v>2364.3</v>
      </c>
      <c r="L126" s="114"/>
      <c r="M126" s="114"/>
      <c r="N126" s="114"/>
    </row>
    <row r="127" spans="1:14" s="227" customFormat="1" ht="43.5" customHeight="1">
      <c r="A127" s="118" t="s">
        <v>268</v>
      </c>
      <c r="B127" s="160">
        <v>811</v>
      </c>
      <c r="C127" s="124" t="s">
        <v>212</v>
      </c>
      <c r="D127" s="124" t="s">
        <v>181</v>
      </c>
      <c r="E127" s="135" t="s">
        <v>269</v>
      </c>
      <c r="F127" s="135" t="s">
        <v>103</v>
      </c>
      <c r="G127" s="135" t="s">
        <v>140</v>
      </c>
      <c r="H127" s="135" t="s">
        <v>141</v>
      </c>
      <c r="I127" s="119"/>
      <c r="J127" s="122">
        <f>J128</f>
        <v>2451.2</v>
      </c>
      <c r="K127" s="122">
        <f>K128</f>
        <v>2364.3</v>
      </c>
      <c r="L127" s="123"/>
      <c r="M127" s="123"/>
      <c r="N127" s="123"/>
    </row>
    <row r="128" spans="1:14" s="240" customFormat="1" ht="53.25" customHeight="1">
      <c r="A128" s="173" t="s">
        <v>307</v>
      </c>
      <c r="B128" s="163">
        <v>811</v>
      </c>
      <c r="C128" s="138" t="s">
        <v>212</v>
      </c>
      <c r="D128" s="138" t="s">
        <v>181</v>
      </c>
      <c r="E128" s="138" t="s">
        <v>269</v>
      </c>
      <c r="F128" s="138" t="s">
        <v>103</v>
      </c>
      <c r="G128" s="138" t="s">
        <v>212</v>
      </c>
      <c r="H128" s="138" t="s">
        <v>141</v>
      </c>
      <c r="I128" s="137"/>
      <c r="J128" s="140">
        <f>J131+J134+J137+J140+J143</f>
        <v>2451.2</v>
      </c>
      <c r="K128" s="140">
        <f>K131+K134+K137+K140+K143</f>
        <v>2364.3</v>
      </c>
      <c r="L128" s="178"/>
      <c r="M128" s="178"/>
      <c r="N128" s="178"/>
    </row>
    <row r="129" spans="1:14" s="240" customFormat="1" ht="38.25" customHeight="1">
      <c r="A129" s="290" t="s">
        <v>308</v>
      </c>
      <c r="B129" s="291">
        <v>811</v>
      </c>
      <c r="C129" s="292" t="s">
        <v>212</v>
      </c>
      <c r="D129" s="292" t="s">
        <v>181</v>
      </c>
      <c r="E129" s="292" t="s">
        <v>269</v>
      </c>
      <c r="F129" s="292" t="s">
        <v>103</v>
      </c>
      <c r="G129" s="292" t="s">
        <v>212</v>
      </c>
      <c r="H129" s="143" t="s">
        <v>189</v>
      </c>
      <c r="I129" s="293"/>
      <c r="J129" s="145">
        <f>J130</f>
        <v>8</v>
      </c>
      <c r="K129" s="145">
        <f>K130</f>
        <v>5.2</v>
      </c>
      <c r="L129" s="178"/>
      <c r="M129" s="178"/>
      <c r="N129" s="178"/>
    </row>
    <row r="130" spans="1:14" s="240" customFormat="1" ht="38.25" customHeight="1">
      <c r="A130" s="263" t="s">
        <v>161</v>
      </c>
      <c r="B130" s="294">
        <v>811</v>
      </c>
      <c r="C130" s="260" t="s">
        <v>212</v>
      </c>
      <c r="D130" s="260" t="s">
        <v>181</v>
      </c>
      <c r="E130" s="260" t="s">
        <v>269</v>
      </c>
      <c r="F130" s="260" t="s">
        <v>103</v>
      </c>
      <c r="G130" s="260" t="s">
        <v>212</v>
      </c>
      <c r="H130" s="125" t="s">
        <v>189</v>
      </c>
      <c r="I130" s="261">
        <v>240</v>
      </c>
      <c r="J130" s="126">
        <f>J131</f>
        <v>8</v>
      </c>
      <c r="K130" s="126">
        <f>K131</f>
        <v>5.2</v>
      </c>
      <c r="L130" s="178"/>
      <c r="M130" s="178"/>
      <c r="N130" s="178"/>
    </row>
    <row r="131" spans="1:11" s="295" customFormat="1" ht="38.25" customHeight="1" hidden="1">
      <c r="A131" s="152" t="s">
        <v>165</v>
      </c>
      <c r="B131" s="94">
        <v>811</v>
      </c>
      <c r="C131" s="129" t="s">
        <v>212</v>
      </c>
      <c r="D131" s="129" t="s">
        <v>181</v>
      </c>
      <c r="E131" s="129" t="s">
        <v>269</v>
      </c>
      <c r="F131" s="129" t="s">
        <v>103</v>
      </c>
      <c r="G131" s="129" t="s">
        <v>212</v>
      </c>
      <c r="H131" s="129" t="s">
        <v>189</v>
      </c>
      <c r="I131" s="128">
        <v>244</v>
      </c>
      <c r="J131" s="96">
        <v>8</v>
      </c>
      <c r="K131" s="96">
        <v>5.2</v>
      </c>
    </row>
    <row r="132" spans="1:11" s="178" customFormat="1" ht="38.25" customHeight="1">
      <c r="A132" s="174" t="s">
        <v>215</v>
      </c>
      <c r="B132" s="168">
        <v>811</v>
      </c>
      <c r="C132" s="143" t="s">
        <v>212</v>
      </c>
      <c r="D132" s="143" t="s">
        <v>181</v>
      </c>
      <c r="E132" s="143" t="s">
        <v>269</v>
      </c>
      <c r="F132" s="143" t="s">
        <v>103</v>
      </c>
      <c r="G132" s="143" t="s">
        <v>212</v>
      </c>
      <c r="H132" s="143" t="s">
        <v>190</v>
      </c>
      <c r="I132" s="142"/>
      <c r="J132" s="145">
        <f>J133</f>
        <v>177.7</v>
      </c>
      <c r="K132" s="145">
        <f>K133</f>
        <v>125.2</v>
      </c>
    </row>
    <row r="133" spans="1:14" s="240" customFormat="1" ht="38.25" customHeight="1">
      <c r="A133" s="151" t="s">
        <v>161</v>
      </c>
      <c r="B133" s="58">
        <v>811</v>
      </c>
      <c r="C133" s="125" t="s">
        <v>212</v>
      </c>
      <c r="D133" s="125" t="s">
        <v>181</v>
      </c>
      <c r="E133" s="125" t="s">
        <v>269</v>
      </c>
      <c r="F133" s="125" t="s">
        <v>103</v>
      </c>
      <c r="G133" s="143" t="s">
        <v>212</v>
      </c>
      <c r="H133" s="125" t="s">
        <v>190</v>
      </c>
      <c r="I133" s="120">
        <v>240</v>
      </c>
      <c r="J133" s="126">
        <f>J134</f>
        <v>177.7</v>
      </c>
      <c r="K133" s="126">
        <f>K134</f>
        <v>125.2</v>
      </c>
      <c r="L133" s="178"/>
      <c r="M133" s="178"/>
      <c r="N133" s="178"/>
    </row>
    <row r="134" spans="1:11" s="295" customFormat="1" ht="38.25" customHeight="1" hidden="1">
      <c r="A134" s="152" t="s">
        <v>165</v>
      </c>
      <c r="B134" s="94">
        <v>811</v>
      </c>
      <c r="C134" s="129" t="s">
        <v>212</v>
      </c>
      <c r="D134" s="129" t="s">
        <v>181</v>
      </c>
      <c r="E134" s="129" t="s">
        <v>269</v>
      </c>
      <c r="F134" s="129" t="s">
        <v>103</v>
      </c>
      <c r="G134" s="215" t="s">
        <v>212</v>
      </c>
      <c r="H134" s="129" t="s">
        <v>190</v>
      </c>
      <c r="I134" s="128">
        <v>244</v>
      </c>
      <c r="J134" s="96">
        <f>67.7+110</f>
        <v>177.7</v>
      </c>
      <c r="K134" s="96">
        <v>125.2</v>
      </c>
    </row>
    <row r="135" spans="1:14" s="239" customFormat="1" ht="25.5" customHeight="1">
      <c r="A135" s="179" t="s">
        <v>255</v>
      </c>
      <c r="B135" s="168">
        <v>811</v>
      </c>
      <c r="C135" s="143" t="s">
        <v>212</v>
      </c>
      <c r="D135" s="143" t="s">
        <v>181</v>
      </c>
      <c r="E135" s="143" t="s">
        <v>269</v>
      </c>
      <c r="F135" s="143" t="s">
        <v>103</v>
      </c>
      <c r="G135" s="143" t="s">
        <v>212</v>
      </c>
      <c r="H135" s="143" t="s">
        <v>188</v>
      </c>
      <c r="I135" s="142"/>
      <c r="J135" s="145">
        <f>J136</f>
        <v>1593.8</v>
      </c>
      <c r="K135" s="145">
        <f>K136</f>
        <v>1562.2</v>
      </c>
      <c r="L135" s="180"/>
      <c r="M135" s="177"/>
      <c r="N135" s="177"/>
    </row>
    <row r="136" spans="1:14" s="184" customFormat="1" ht="38.25" customHeight="1">
      <c r="A136" s="151" t="s">
        <v>161</v>
      </c>
      <c r="B136" s="58">
        <v>811</v>
      </c>
      <c r="C136" s="125" t="s">
        <v>212</v>
      </c>
      <c r="D136" s="125" t="s">
        <v>181</v>
      </c>
      <c r="E136" s="125" t="s">
        <v>269</v>
      </c>
      <c r="F136" s="125" t="s">
        <v>103</v>
      </c>
      <c r="G136" s="125" t="s">
        <v>212</v>
      </c>
      <c r="H136" s="125" t="s">
        <v>188</v>
      </c>
      <c r="I136" s="120">
        <v>240</v>
      </c>
      <c r="J136" s="126">
        <f>J137</f>
        <v>1593.8</v>
      </c>
      <c r="K136" s="126">
        <f>K137</f>
        <v>1562.2</v>
      </c>
      <c r="L136" s="133"/>
      <c r="M136" s="114"/>
      <c r="N136" s="114"/>
    </row>
    <row r="137" spans="1:11" s="130" customFormat="1" ht="35.25" customHeight="1" hidden="1">
      <c r="A137" s="152" t="s">
        <v>165</v>
      </c>
      <c r="B137" s="94">
        <v>811</v>
      </c>
      <c r="C137" s="129" t="s">
        <v>212</v>
      </c>
      <c r="D137" s="129" t="s">
        <v>181</v>
      </c>
      <c r="E137" s="129" t="s">
        <v>269</v>
      </c>
      <c r="F137" s="129" t="s">
        <v>103</v>
      </c>
      <c r="G137" s="129" t="s">
        <v>212</v>
      </c>
      <c r="H137" s="129" t="s">
        <v>188</v>
      </c>
      <c r="I137" s="128">
        <v>244</v>
      </c>
      <c r="J137" s="96">
        <v>1593.8</v>
      </c>
      <c r="K137" s="96">
        <v>1562.2</v>
      </c>
    </row>
    <row r="138" spans="1:11" s="239" customFormat="1" ht="42.75" customHeight="1">
      <c r="A138" s="150" t="s">
        <v>272</v>
      </c>
      <c r="B138" s="168">
        <v>811</v>
      </c>
      <c r="C138" s="143" t="s">
        <v>212</v>
      </c>
      <c r="D138" s="143" t="s">
        <v>181</v>
      </c>
      <c r="E138" s="143" t="s">
        <v>269</v>
      </c>
      <c r="F138" s="143" t="s">
        <v>103</v>
      </c>
      <c r="G138" s="143" t="s">
        <v>212</v>
      </c>
      <c r="H138" s="143" t="s">
        <v>273</v>
      </c>
      <c r="I138" s="142"/>
      <c r="J138" s="145">
        <f>J139</f>
        <v>171.7</v>
      </c>
      <c r="K138" s="145">
        <f>K139</f>
        <v>171.7</v>
      </c>
    </row>
    <row r="139" spans="1:11" s="184" customFormat="1" ht="42.75" customHeight="1">
      <c r="A139" s="151" t="s">
        <v>161</v>
      </c>
      <c r="B139" s="58">
        <v>811</v>
      </c>
      <c r="C139" s="125" t="s">
        <v>212</v>
      </c>
      <c r="D139" s="125" t="s">
        <v>181</v>
      </c>
      <c r="E139" s="125" t="s">
        <v>269</v>
      </c>
      <c r="F139" s="125" t="s">
        <v>103</v>
      </c>
      <c r="G139" s="143" t="s">
        <v>212</v>
      </c>
      <c r="H139" s="125" t="s">
        <v>273</v>
      </c>
      <c r="I139" s="120">
        <v>240</v>
      </c>
      <c r="J139" s="126">
        <f>J140</f>
        <v>171.7</v>
      </c>
      <c r="K139" s="126">
        <f>K140</f>
        <v>171.7</v>
      </c>
    </row>
    <row r="140" spans="1:11" s="130" customFormat="1" ht="42.75" customHeight="1" hidden="1">
      <c r="A140" s="152" t="s">
        <v>165</v>
      </c>
      <c r="B140" s="94">
        <v>811</v>
      </c>
      <c r="C140" s="129" t="s">
        <v>212</v>
      </c>
      <c r="D140" s="129" t="s">
        <v>181</v>
      </c>
      <c r="E140" s="129" t="s">
        <v>269</v>
      </c>
      <c r="F140" s="129" t="s">
        <v>103</v>
      </c>
      <c r="G140" s="215" t="s">
        <v>212</v>
      </c>
      <c r="H140" s="129" t="s">
        <v>273</v>
      </c>
      <c r="I140" s="128">
        <v>244</v>
      </c>
      <c r="J140" s="96">
        <f>175.6-3.8-0.1</f>
        <v>171.7</v>
      </c>
      <c r="K140" s="96">
        <f>175.6-3.8-0.1</f>
        <v>171.7</v>
      </c>
    </row>
    <row r="141" spans="1:14" s="239" customFormat="1" ht="42.75" customHeight="1">
      <c r="A141" s="150" t="s">
        <v>253</v>
      </c>
      <c r="B141" s="168">
        <v>811</v>
      </c>
      <c r="C141" s="143" t="s">
        <v>212</v>
      </c>
      <c r="D141" s="143" t="s">
        <v>181</v>
      </c>
      <c r="E141" s="143" t="s">
        <v>269</v>
      </c>
      <c r="F141" s="143" t="s">
        <v>103</v>
      </c>
      <c r="G141" s="143" t="s">
        <v>212</v>
      </c>
      <c r="H141" s="144" t="s">
        <v>147</v>
      </c>
      <c r="I141" s="142"/>
      <c r="J141" s="145">
        <f>J142</f>
        <v>500</v>
      </c>
      <c r="K141" s="145">
        <f>K142</f>
        <v>500</v>
      </c>
      <c r="L141" s="177"/>
      <c r="M141" s="177"/>
      <c r="N141" s="177"/>
    </row>
    <row r="142" spans="1:14" s="184" customFormat="1" ht="42.75" customHeight="1">
      <c r="A142" s="151" t="s">
        <v>161</v>
      </c>
      <c r="B142" s="58">
        <v>811</v>
      </c>
      <c r="C142" s="125" t="s">
        <v>212</v>
      </c>
      <c r="D142" s="125" t="s">
        <v>181</v>
      </c>
      <c r="E142" s="125" t="s">
        <v>269</v>
      </c>
      <c r="F142" s="125" t="s">
        <v>103</v>
      </c>
      <c r="G142" s="125" t="s">
        <v>212</v>
      </c>
      <c r="H142" s="85" t="s">
        <v>147</v>
      </c>
      <c r="I142" s="120">
        <v>240</v>
      </c>
      <c r="J142" s="126">
        <f>J143</f>
        <v>500</v>
      </c>
      <c r="K142" s="126">
        <f>K143</f>
        <v>500</v>
      </c>
      <c r="L142" s="114"/>
      <c r="M142" s="114"/>
      <c r="N142" s="114"/>
    </row>
    <row r="143" spans="1:11" s="130" customFormat="1" ht="42.75" customHeight="1" hidden="1">
      <c r="A143" s="152" t="s">
        <v>165</v>
      </c>
      <c r="B143" s="94">
        <v>811</v>
      </c>
      <c r="C143" s="86">
        <v>5</v>
      </c>
      <c r="D143" s="86">
        <v>3</v>
      </c>
      <c r="E143" s="86">
        <v>45</v>
      </c>
      <c r="F143" s="87" t="s">
        <v>103</v>
      </c>
      <c r="G143" s="87" t="s">
        <v>212</v>
      </c>
      <c r="H143" s="87" t="s">
        <v>147</v>
      </c>
      <c r="I143" s="128">
        <v>244</v>
      </c>
      <c r="J143" s="96">
        <f>270+140+140-100-50+100</f>
        <v>500</v>
      </c>
      <c r="K143" s="96">
        <f>270+140+140-100-50+100</f>
        <v>500</v>
      </c>
    </row>
    <row r="144" spans="1:11" s="114" customFormat="1" ht="24" customHeight="1">
      <c r="A144" s="296" t="s">
        <v>309</v>
      </c>
      <c r="B144" s="297">
        <v>811</v>
      </c>
      <c r="C144" s="298" t="s">
        <v>212</v>
      </c>
      <c r="D144" s="298" t="s">
        <v>212</v>
      </c>
      <c r="E144" s="299"/>
      <c r="F144" s="299"/>
      <c r="G144" s="299"/>
      <c r="H144" s="299"/>
      <c r="I144" s="297"/>
      <c r="J144" s="122">
        <f aca="true" t="shared" si="4" ref="J144:K147">J145</f>
        <v>34.2</v>
      </c>
      <c r="K144" s="122">
        <f t="shared" si="4"/>
        <v>34.2</v>
      </c>
    </row>
    <row r="145" spans="1:11" s="114" customFormat="1" ht="36.75" customHeight="1">
      <c r="A145" s="118" t="s">
        <v>268</v>
      </c>
      <c r="B145" s="297">
        <v>811</v>
      </c>
      <c r="C145" s="298" t="s">
        <v>212</v>
      </c>
      <c r="D145" s="298" t="s">
        <v>212</v>
      </c>
      <c r="E145" s="299" t="s">
        <v>269</v>
      </c>
      <c r="F145" s="299" t="s">
        <v>103</v>
      </c>
      <c r="G145" s="299" t="s">
        <v>140</v>
      </c>
      <c r="H145" s="299" t="s">
        <v>141</v>
      </c>
      <c r="I145" s="297"/>
      <c r="J145" s="122">
        <f t="shared" si="4"/>
        <v>34.2</v>
      </c>
      <c r="K145" s="122">
        <f t="shared" si="4"/>
        <v>34.2</v>
      </c>
    </row>
    <row r="146" spans="1:11" s="177" customFormat="1" ht="21" customHeight="1">
      <c r="A146" s="173" t="s">
        <v>304</v>
      </c>
      <c r="B146" s="300">
        <v>811</v>
      </c>
      <c r="C146" s="301" t="s">
        <v>212</v>
      </c>
      <c r="D146" s="301" t="s">
        <v>212</v>
      </c>
      <c r="E146" s="302" t="s">
        <v>269</v>
      </c>
      <c r="F146" s="302" t="s">
        <v>103</v>
      </c>
      <c r="G146" s="302" t="s">
        <v>181</v>
      </c>
      <c r="H146" s="302" t="s">
        <v>141</v>
      </c>
      <c r="I146" s="300"/>
      <c r="J146" s="140">
        <f t="shared" si="4"/>
        <v>34.2</v>
      </c>
      <c r="K146" s="140">
        <f t="shared" si="4"/>
        <v>34.2</v>
      </c>
    </row>
    <row r="147" spans="1:11" s="114" customFormat="1" ht="94.5" customHeight="1">
      <c r="A147" s="141" t="s">
        <v>184</v>
      </c>
      <c r="B147" s="58">
        <v>811</v>
      </c>
      <c r="C147" s="262">
        <v>5</v>
      </c>
      <c r="D147" s="262">
        <v>5</v>
      </c>
      <c r="E147" s="303" t="s">
        <v>269</v>
      </c>
      <c r="F147" s="303" t="s">
        <v>103</v>
      </c>
      <c r="G147" s="303" t="s">
        <v>181</v>
      </c>
      <c r="H147" s="303" t="s">
        <v>185</v>
      </c>
      <c r="I147" s="261" t="s">
        <v>214</v>
      </c>
      <c r="J147" s="126">
        <f t="shared" si="4"/>
        <v>34.2</v>
      </c>
      <c r="K147" s="126">
        <f t="shared" si="4"/>
        <v>34.2</v>
      </c>
    </row>
    <row r="148" spans="1:11" s="114" customFormat="1" ht="19.5" customHeight="1">
      <c r="A148" s="92" t="s">
        <v>158</v>
      </c>
      <c r="B148" s="58">
        <v>811</v>
      </c>
      <c r="C148" s="71">
        <v>5</v>
      </c>
      <c r="D148" s="71">
        <v>5</v>
      </c>
      <c r="E148" s="85" t="s">
        <v>269</v>
      </c>
      <c r="F148" s="85" t="s">
        <v>103</v>
      </c>
      <c r="G148" s="85" t="s">
        <v>181</v>
      </c>
      <c r="H148" s="85" t="s">
        <v>185</v>
      </c>
      <c r="I148" s="120">
        <v>120</v>
      </c>
      <c r="J148" s="126">
        <f>J149+J150</f>
        <v>34.2</v>
      </c>
      <c r="K148" s="126">
        <f>K149+K150</f>
        <v>34.2</v>
      </c>
    </row>
    <row r="149" spans="1:11" s="130" customFormat="1" ht="23.25" customHeight="1" hidden="1">
      <c r="A149" s="228" t="s">
        <v>262</v>
      </c>
      <c r="B149" s="154">
        <v>811</v>
      </c>
      <c r="C149" s="155">
        <v>5</v>
      </c>
      <c r="D149" s="155">
        <v>5</v>
      </c>
      <c r="E149" s="156" t="s">
        <v>269</v>
      </c>
      <c r="F149" s="156" t="s">
        <v>103</v>
      </c>
      <c r="G149" s="156" t="s">
        <v>181</v>
      </c>
      <c r="H149" s="156" t="s">
        <v>185</v>
      </c>
      <c r="I149" s="185">
        <v>121</v>
      </c>
      <c r="J149" s="96">
        <v>26.3</v>
      </c>
      <c r="K149" s="96">
        <v>26.3</v>
      </c>
    </row>
    <row r="150" spans="1:11" s="114" customFormat="1" ht="54" customHeight="1" hidden="1">
      <c r="A150" s="228" t="s">
        <v>310</v>
      </c>
      <c r="B150" s="154">
        <v>811</v>
      </c>
      <c r="C150" s="155">
        <v>5</v>
      </c>
      <c r="D150" s="155">
        <v>5</v>
      </c>
      <c r="E150" s="156" t="s">
        <v>269</v>
      </c>
      <c r="F150" s="156" t="s">
        <v>103</v>
      </c>
      <c r="G150" s="156" t="s">
        <v>181</v>
      </c>
      <c r="H150" s="156" t="s">
        <v>185</v>
      </c>
      <c r="I150" s="185">
        <v>129</v>
      </c>
      <c r="J150" s="96">
        <v>7.9</v>
      </c>
      <c r="K150" s="96">
        <v>7.9</v>
      </c>
    </row>
    <row r="151" spans="1:14" s="184" customFormat="1" ht="15.75">
      <c r="A151" s="118" t="s">
        <v>80</v>
      </c>
      <c r="B151" s="119">
        <v>811</v>
      </c>
      <c r="C151" s="124" t="s">
        <v>219</v>
      </c>
      <c r="D151" s="124" t="s">
        <v>140</v>
      </c>
      <c r="E151" s="85"/>
      <c r="F151" s="85"/>
      <c r="G151" s="85"/>
      <c r="H151" s="85"/>
      <c r="I151" s="119"/>
      <c r="J151" s="122">
        <f>J152</f>
        <v>3.4</v>
      </c>
      <c r="K151" s="122">
        <f>K152</f>
        <v>3.4</v>
      </c>
      <c r="L151" s="114"/>
      <c r="M151" s="114"/>
      <c r="N151" s="114"/>
    </row>
    <row r="152" spans="1:14" s="227" customFormat="1" ht="15.75">
      <c r="A152" s="118" t="s">
        <v>79</v>
      </c>
      <c r="B152" s="119">
        <v>811</v>
      </c>
      <c r="C152" s="124" t="s">
        <v>219</v>
      </c>
      <c r="D152" s="124" t="s">
        <v>219</v>
      </c>
      <c r="E152" s="135"/>
      <c r="F152" s="135"/>
      <c r="G152" s="135"/>
      <c r="H152" s="135"/>
      <c r="I152" s="119"/>
      <c r="J152" s="122">
        <f>J155</f>
        <v>3.4</v>
      </c>
      <c r="K152" s="122">
        <f>K155</f>
        <v>3.4</v>
      </c>
      <c r="L152" s="123"/>
      <c r="M152" s="123"/>
      <c r="N152" s="123"/>
    </row>
    <row r="153" spans="1:14" s="227" customFormat="1" ht="39" customHeight="1">
      <c r="A153" s="118" t="s">
        <v>268</v>
      </c>
      <c r="B153" s="119">
        <v>811</v>
      </c>
      <c r="C153" s="124" t="s">
        <v>219</v>
      </c>
      <c r="D153" s="124" t="s">
        <v>219</v>
      </c>
      <c r="E153" s="135" t="s">
        <v>269</v>
      </c>
      <c r="F153" s="135" t="s">
        <v>103</v>
      </c>
      <c r="G153" s="135" t="s">
        <v>140</v>
      </c>
      <c r="H153" s="135" t="s">
        <v>141</v>
      </c>
      <c r="I153" s="119"/>
      <c r="J153" s="122">
        <f aca="true" t="shared" si="5" ref="J153:K155">J154</f>
        <v>3.4</v>
      </c>
      <c r="K153" s="122">
        <f t="shared" si="5"/>
        <v>3.4</v>
      </c>
      <c r="L153" s="123"/>
      <c r="M153" s="123"/>
      <c r="N153" s="123"/>
    </row>
    <row r="154" spans="1:14" s="240" customFormat="1" ht="53.25" customHeight="1">
      <c r="A154" s="136" t="s">
        <v>311</v>
      </c>
      <c r="B154" s="137">
        <v>811</v>
      </c>
      <c r="C154" s="138" t="s">
        <v>219</v>
      </c>
      <c r="D154" s="138" t="s">
        <v>219</v>
      </c>
      <c r="E154" s="139" t="s">
        <v>269</v>
      </c>
      <c r="F154" s="139" t="s">
        <v>103</v>
      </c>
      <c r="G154" s="139" t="s">
        <v>207</v>
      </c>
      <c r="H154" s="139" t="s">
        <v>141</v>
      </c>
      <c r="I154" s="137"/>
      <c r="J154" s="140">
        <f t="shared" si="5"/>
        <v>3.4</v>
      </c>
      <c r="K154" s="140">
        <f t="shared" si="5"/>
        <v>3.4</v>
      </c>
      <c r="L154" s="178"/>
      <c r="M154" s="178"/>
      <c r="N154" s="178"/>
    </row>
    <row r="155" spans="1:14" s="239" customFormat="1" ht="69" customHeight="1">
      <c r="A155" s="179" t="s">
        <v>192</v>
      </c>
      <c r="B155" s="168">
        <v>811</v>
      </c>
      <c r="C155" s="169">
        <v>7</v>
      </c>
      <c r="D155" s="143" t="s">
        <v>219</v>
      </c>
      <c r="E155" s="144" t="s">
        <v>269</v>
      </c>
      <c r="F155" s="144" t="s">
        <v>103</v>
      </c>
      <c r="G155" s="144" t="s">
        <v>207</v>
      </c>
      <c r="H155" s="144" t="s">
        <v>193</v>
      </c>
      <c r="I155" s="170"/>
      <c r="J155" s="145">
        <f t="shared" si="5"/>
        <v>3.4</v>
      </c>
      <c r="K155" s="145">
        <f t="shared" si="5"/>
        <v>3.4</v>
      </c>
      <c r="L155" s="177"/>
      <c r="M155" s="177"/>
      <c r="N155" s="177"/>
    </row>
    <row r="156" spans="1:11" s="114" customFormat="1" ht="20.25" customHeight="1">
      <c r="A156" s="92" t="s">
        <v>105</v>
      </c>
      <c r="B156" s="58">
        <v>811</v>
      </c>
      <c r="C156" s="71">
        <v>7</v>
      </c>
      <c r="D156" s="125" t="s">
        <v>219</v>
      </c>
      <c r="E156" s="85" t="s">
        <v>269</v>
      </c>
      <c r="F156" s="85" t="s">
        <v>103</v>
      </c>
      <c r="G156" s="85" t="s">
        <v>207</v>
      </c>
      <c r="H156" s="85" t="s">
        <v>193</v>
      </c>
      <c r="I156" s="88">
        <v>540</v>
      </c>
      <c r="J156" s="126">
        <v>3.4</v>
      </c>
      <c r="K156" s="126">
        <v>3.4</v>
      </c>
    </row>
    <row r="157" spans="1:11" s="227" customFormat="1" ht="23.25" customHeight="1" hidden="1">
      <c r="A157" s="230" t="s">
        <v>312</v>
      </c>
      <c r="B157" s="314">
        <v>811</v>
      </c>
      <c r="C157" s="264">
        <v>8</v>
      </c>
      <c r="D157" s="264">
        <v>0</v>
      </c>
      <c r="E157" s="231"/>
      <c r="F157" s="231"/>
      <c r="G157" s="231"/>
      <c r="H157" s="231"/>
      <c r="I157" s="315"/>
      <c r="J157" s="232">
        <f aca="true" t="shared" si="6" ref="J157:K160">J158</f>
        <v>0</v>
      </c>
      <c r="K157" s="232">
        <f t="shared" si="6"/>
        <v>0</v>
      </c>
    </row>
    <row r="158" spans="1:11" s="184" customFormat="1" ht="24.75" customHeight="1" hidden="1">
      <c r="A158" s="230" t="s">
        <v>313</v>
      </c>
      <c r="B158" s="314">
        <v>811</v>
      </c>
      <c r="C158" s="264">
        <v>8</v>
      </c>
      <c r="D158" s="264">
        <v>4</v>
      </c>
      <c r="E158" s="231"/>
      <c r="F158" s="231"/>
      <c r="G158" s="231"/>
      <c r="H158" s="231"/>
      <c r="I158" s="315"/>
      <c r="J158" s="158">
        <f t="shared" si="6"/>
        <v>0</v>
      </c>
      <c r="K158" s="158">
        <f t="shared" si="6"/>
        <v>0</v>
      </c>
    </row>
    <row r="159" spans="1:11" s="239" customFormat="1" ht="27.75" customHeight="1" hidden="1">
      <c r="A159" s="265" t="s">
        <v>314</v>
      </c>
      <c r="B159" s="181">
        <v>811</v>
      </c>
      <c r="C159" s="257">
        <v>8</v>
      </c>
      <c r="D159" s="257">
        <v>4</v>
      </c>
      <c r="E159" s="257">
        <v>91</v>
      </c>
      <c r="F159" s="182" t="s">
        <v>103</v>
      </c>
      <c r="G159" s="182" t="s">
        <v>140</v>
      </c>
      <c r="H159" s="182" t="s">
        <v>315</v>
      </c>
      <c r="I159" s="316"/>
      <c r="J159" s="183">
        <f t="shared" si="6"/>
        <v>0</v>
      </c>
      <c r="K159" s="183">
        <f t="shared" si="6"/>
        <v>0</v>
      </c>
    </row>
    <row r="160" spans="1:11" s="184" customFormat="1" ht="39" customHeight="1" hidden="1">
      <c r="A160" s="176" t="s">
        <v>161</v>
      </c>
      <c r="B160" s="154">
        <v>811</v>
      </c>
      <c r="C160" s="155">
        <v>8</v>
      </c>
      <c r="D160" s="155">
        <v>4</v>
      </c>
      <c r="E160" s="155">
        <v>91</v>
      </c>
      <c r="F160" s="156" t="s">
        <v>103</v>
      </c>
      <c r="G160" s="156" t="s">
        <v>140</v>
      </c>
      <c r="H160" s="156" t="s">
        <v>315</v>
      </c>
      <c r="I160" s="157">
        <v>240</v>
      </c>
      <c r="J160" s="158">
        <f t="shared" si="6"/>
        <v>0</v>
      </c>
      <c r="K160" s="158">
        <f t="shared" si="6"/>
        <v>0</v>
      </c>
    </row>
    <row r="161" spans="1:11" s="114" customFormat="1" ht="36.75" customHeight="1" hidden="1">
      <c r="A161" s="176" t="s">
        <v>165</v>
      </c>
      <c r="B161" s="154">
        <v>811</v>
      </c>
      <c r="C161" s="155">
        <v>8</v>
      </c>
      <c r="D161" s="155">
        <v>4</v>
      </c>
      <c r="E161" s="155">
        <v>91</v>
      </c>
      <c r="F161" s="156" t="s">
        <v>103</v>
      </c>
      <c r="G161" s="156" t="s">
        <v>140</v>
      </c>
      <c r="H161" s="156" t="s">
        <v>315</v>
      </c>
      <c r="I161" s="157">
        <v>244</v>
      </c>
      <c r="J161" s="158">
        <v>0</v>
      </c>
      <c r="K161" s="158">
        <v>0</v>
      </c>
    </row>
    <row r="162" spans="1:14" s="234" customFormat="1" ht="15" customHeight="1">
      <c r="A162" s="118" t="s">
        <v>77</v>
      </c>
      <c r="B162" s="119">
        <v>811</v>
      </c>
      <c r="C162" s="124" t="s">
        <v>182</v>
      </c>
      <c r="D162" s="124" t="s">
        <v>140</v>
      </c>
      <c r="E162" s="71"/>
      <c r="F162" s="85"/>
      <c r="G162" s="85"/>
      <c r="H162" s="88"/>
      <c r="I162" s="120"/>
      <c r="J162" s="122">
        <f>J167</f>
        <v>239.2</v>
      </c>
      <c r="K162" s="122">
        <f>K167</f>
        <v>239.2</v>
      </c>
      <c r="L162" s="148"/>
      <c r="M162" s="148"/>
      <c r="N162" s="148"/>
    </row>
    <row r="163" spans="1:14" s="235" customFormat="1" ht="16.5" customHeight="1">
      <c r="A163" s="118" t="s">
        <v>76</v>
      </c>
      <c r="B163" s="119">
        <v>811</v>
      </c>
      <c r="C163" s="124" t="s">
        <v>182</v>
      </c>
      <c r="D163" s="124" t="s">
        <v>163</v>
      </c>
      <c r="E163" s="98"/>
      <c r="F163" s="135"/>
      <c r="G163" s="135"/>
      <c r="H163" s="161"/>
      <c r="I163" s="119"/>
      <c r="J163" s="122">
        <f>J164</f>
        <v>239.2</v>
      </c>
      <c r="K163" s="122">
        <f>K164</f>
        <v>239.2</v>
      </c>
      <c r="L163" s="149"/>
      <c r="M163" s="149"/>
      <c r="N163" s="149"/>
    </row>
    <row r="164" spans="1:14" s="234" customFormat="1" ht="16.5" customHeight="1">
      <c r="A164" s="92" t="s">
        <v>220</v>
      </c>
      <c r="B164" s="120">
        <v>811</v>
      </c>
      <c r="C164" s="125" t="s">
        <v>182</v>
      </c>
      <c r="D164" s="125" t="s">
        <v>163</v>
      </c>
      <c r="E164" s="71">
        <v>91</v>
      </c>
      <c r="F164" s="85" t="s">
        <v>103</v>
      </c>
      <c r="G164" s="85" t="s">
        <v>140</v>
      </c>
      <c r="H164" s="85" t="s">
        <v>141</v>
      </c>
      <c r="I164" s="120"/>
      <c r="J164" s="126">
        <f>J165</f>
        <v>239.2</v>
      </c>
      <c r="K164" s="126">
        <f>K165</f>
        <v>239.2</v>
      </c>
      <c r="L164" s="148"/>
      <c r="M164" s="148"/>
      <c r="N164" s="148"/>
    </row>
    <row r="165" spans="1:14" s="305" customFormat="1" ht="27" customHeight="1">
      <c r="A165" s="141" t="s">
        <v>221</v>
      </c>
      <c r="B165" s="142">
        <v>811</v>
      </c>
      <c r="C165" s="143" t="s">
        <v>182</v>
      </c>
      <c r="D165" s="143" t="s">
        <v>163</v>
      </c>
      <c r="E165" s="144" t="s">
        <v>104</v>
      </c>
      <c r="F165" s="144" t="s">
        <v>103</v>
      </c>
      <c r="G165" s="144" t="s">
        <v>140</v>
      </c>
      <c r="H165" s="144" t="s">
        <v>194</v>
      </c>
      <c r="I165" s="142"/>
      <c r="J165" s="145">
        <f>J167</f>
        <v>239.2</v>
      </c>
      <c r="K165" s="145">
        <f>K167</f>
        <v>239.2</v>
      </c>
      <c r="L165" s="304"/>
      <c r="M165" s="304"/>
      <c r="N165" s="304"/>
    </row>
    <row r="166" spans="1:14" s="241" customFormat="1" ht="31.5" customHeight="1">
      <c r="A166" s="92" t="s">
        <v>195</v>
      </c>
      <c r="B166" s="58">
        <v>811</v>
      </c>
      <c r="C166" s="71">
        <v>10</v>
      </c>
      <c r="D166" s="71">
        <v>1</v>
      </c>
      <c r="E166" s="71">
        <v>91</v>
      </c>
      <c r="F166" s="85" t="s">
        <v>103</v>
      </c>
      <c r="G166" s="85" t="s">
        <v>140</v>
      </c>
      <c r="H166" s="85" t="s">
        <v>194</v>
      </c>
      <c r="I166" s="88">
        <v>320</v>
      </c>
      <c r="J166" s="126">
        <f>J167</f>
        <v>239.2</v>
      </c>
      <c r="K166" s="126">
        <f>K167</f>
        <v>239.2</v>
      </c>
      <c r="L166" s="187"/>
      <c r="M166" s="187"/>
      <c r="N166" s="187"/>
    </row>
    <row r="167" spans="1:11" s="130" customFormat="1" ht="31.5" customHeight="1" hidden="1">
      <c r="A167" s="93" t="s">
        <v>222</v>
      </c>
      <c r="B167" s="128">
        <v>811</v>
      </c>
      <c r="C167" s="129" t="s">
        <v>182</v>
      </c>
      <c r="D167" s="129" t="s">
        <v>163</v>
      </c>
      <c r="E167" s="87" t="s">
        <v>104</v>
      </c>
      <c r="F167" s="87" t="s">
        <v>103</v>
      </c>
      <c r="G167" s="87" t="s">
        <v>140</v>
      </c>
      <c r="H167" s="87" t="s">
        <v>194</v>
      </c>
      <c r="I167" s="128">
        <v>321</v>
      </c>
      <c r="J167" s="96">
        <v>239.2</v>
      </c>
      <c r="K167" s="96">
        <v>239.2</v>
      </c>
    </row>
    <row r="168" spans="1:11" s="227" customFormat="1" ht="15.75" hidden="1">
      <c r="A168" s="230" t="s">
        <v>75</v>
      </c>
      <c r="B168" s="314">
        <v>811</v>
      </c>
      <c r="C168" s="264">
        <v>11</v>
      </c>
      <c r="D168" s="264">
        <v>0</v>
      </c>
      <c r="E168" s="318"/>
      <c r="F168" s="318"/>
      <c r="G168" s="231"/>
      <c r="H168" s="231"/>
      <c r="I168" s="315"/>
      <c r="J168" s="232">
        <f aca="true" t="shared" si="7" ref="J168:K173">J169</f>
        <v>0</v>
      </c>
      <c r="K168" s="232">
        <f t="shared" si="7"/>
        <v>0</v>
      </c>
    </row>
    <row r="169" spans="1:11" s="227" customFormat="1" ht="15.75" hidden="1">
      <c r="A169" s="230" t="s">
        <v>74</v>
      </c>
      <c r="B169" s="314">
        <v>811</v>
      </c>
      <c r="C169" s="264">
        <v>11</v>
      </c>
      <c r="D169" s="264">
        <v>1</v>
      </c>
      <c r="E169" s="318"/>
      <c r="F169" s="318"/>
      <c r="G169" s="231"/>
      <c r="H169" s="231"/>
      <c r="I169" s="315"/>
      <c r="J169" s="232">
        <f t="shared" si="7"/>
        <v>0</v>
      </c>
      <c r="K169" s="232">
        <f t="shared" si="7"/>
        <v>0</v>
      </c>
    </row>
    <row r="170" spans="1:11" s="184" customFormat="1" ht="37.5" customHeight="1" hidden="1">
      <c r="A170" s="230" t="s">
        <v>268</v>
      </c>
      <c r="B170" s="314">
        <v>811</v>
      </c>
      <c r="C170" s="264">
        <v>11</v>
      </c>
      <c r="D170" s="264">
        <v>1</v>
      </c>
      <c r="E170" s="156" t="s">
        <v>269</v>
      </c>
      <c r="F170" s="156" t="s">
        <v>103</v>
      </c>
      <c r="G170" s="156" t="s">
        <v>140</v>
      </c>
      <c r="H170" s="156" t="s">
        <v>141</v>
      </c>
      <c r="I170" s="157"/>
      <c r="J170" s="158">
        <f>J171</f>
        <v>0</v>
      </c>
      <c r="K170" s="158">
        <f>K171</f>
        <v>0</v>
      </c>
    </row>
    <row r="171" spans="1:11" s="239" customFormat="1" ht="31.5" hidden="1">
      <c r="A171" s="233" t="s">
        <v>316</v>
      </c>
      <c r="B171" s="319">
        <v>811</v>
      </c>
      <c r="C171" s="320">
        <v>11</v>
      </c>
      <c r="D171" s="320">
        <v>1</v>
      </c>
      <c r="E171" s="182" t="s">
        <v>269</v>
      </c>
      <c r="F171" s="182" t="s">
        <v>103</v>
      </c>
      <c r="G171" s="182" t="s">
        <v>219</v>
      </c>
      <c r="H171" s="182" t="s">
        <v>141</v>
      </c>
      <c r="I171" s="316"/>
      <c r="J171" s="183">
        <f t="shared" si="7"/>
        <v>0</v>
      </c>
      <c r="K171" s="183">
        <f t="shared" si="7"/>
        <v>0</v>
      </c>
    </row>
    <row r="172" spans="1:11" s="239" customFormat="1" ht="21.75" customHeight="1" hidden="1">
      <c r="A172" s="265" t="s">
        <v>224</v>
      </c>
      <c r="B172" s="181">
        <v>811</v>
      </c>
      <c r="C172" s="257">
        <v>11</v>
      </c>
      <c r="D172" s="257">
        <v>1</v>
      </c>
      <c r="E172" s="182" t="s">
        <v>269</v>
      </c>
      <c r="F172" s="182" t="s">
        <v>103</v>
      </c>
      <c r="G172" s="182" t="s">
        <v>219</v>
      </c>
      <c r="H172" s="182" t="s">
        <v>191</v>
      </c>
      <c r="I172" s="316"/>
      <c r="J172" s="183">
        <f t="shared" si="7"/>
        <v>0</v>
      </c>
      <c r="K172" s="183">
        <f t="shared" si="7"/>
        <v>0</v>
      </c>
    </row>
    <row r="173" spans="1:11" s="306" customFormat="1" ht="31.5" hidden="1">
      <c r="A173" s="176" t="s">
        <v>161</v>
      </c>
      <c r="B173" s="154">
        <v>811</v>
      </c>
      <c r="C173" s="155">
        <v>11</v>
      </c>
      <c r="D173" s="155">
        <v>1</v>
      </c>
      <c r="E173" s="156" t="s">
        <v>269</v>
      </c>
      <c r="F173" s="156" t="s">
        <v>103</v>
      </c>
      <c r="G173" s="156" t="s">
        <v>219</v>
      </c>
      <c r="H173" s="156" t="s">
        <v>191</v>
      </c>
      <c r="I173" s="157">
        <v>240</v>
      </c>
      <c r="J173" s="158">
        <f t="shared" si="7"/>
        <v>0</v>
      </c>
      <c r="K173" s="158">
        <f t="shared" si="7"/>
        <v>0</v>
      </c>
    </row>
    <row r="174" spans="1:11" s="189" customFormat="1" ht="34.5" customHeight="1" hidden="1">
      <c r="A174" s="228" t="s">
        <v>102</v>
      </c>
      <c r="B174" s="154">
        <v>811</v>
      </c>
      <c r="C174" s="155">
        <v>11</v>
      </c>
      <c r="D174" s="155">
        <v>1</v>
      </c>
      <c r="E174" s="156" t="s">
        <v>269</v>
      </c>
      <c r="F174" s="156" t="s">
        <v>103</v>
      </c>
      <c r="G174" s="156" t="s">
        <v>219</v>
      </c>
      <c r="H174" s="156" t="s">
        <v>317</v>
      </c>
      <c r="I174" s="157">
        <v>244</v>
      </c>
      <c r="J174" s="158">
        <f>30*0.8-24</f>
        <v>0</v>
      </c>
      <c r="K174" s="158">
        <f>30*0.8-24</f>
        <v>0</v>
      </c>
    </row>
    <row r="175" spans="1:14" s="227" customFormat="1" ht="18" customHeight="1" hidden="1">
      <c r="A175" s="118" t="s">
        <v>225</v>
      </c>
      <c r="B175" s="160"/>
      <c r="C175" s="98"/>
      <c r="D175" s="98"/>
      <c r="E175" s="135"/>
      <c r="F175" s="135"/>
      <c r="G175" s="135"/>
      <c r="H175" s="135"/>
      <c r="I175" s="161"/>
      <c r="J175" s="122">
        <f>J177</f>
        <v>11131.4</v>
      </c>
      <c r="K175" s="122">
        <f>K177</f>
        <v>10835.199999999999</v>
      </c>
      <c r="L175" s="123"/>
      <c r="M175" s="123"/>
      <c r="N175" s="123"/>
    </row>
    <row r="176" spans="1:14" s="227" customFormat="1" ht="15.75" hidden="1">
      <c r="A176" s="186" t="s">
        <v>226</v>
      </c>
      <c r="B176" s="190"/>
      <c r="C176" s="191"/>
      <c r="D176" s="191"/>
      <c r="E176" s="188"/>
      <c r="F176" s="188"/>
      <c r="G176" s="135"/>
      <c r="H176" s="135"/>
      <c r="I176" s="161"/>
      <c r="J176" s="122">
        <v>0</v>
      </c>
      <c r="K176" s="122">
        <v>0</v>
      </c>
      <c r="L176" s="123"/>
      <c r="M176" s="123"/>
      <c r="N176" s="123"/>
    </row>
    <row r="177" spans="1:14" s="184" customFormat="1" ht="15.75">
      <c r="A177" s="118" t="s">
        <v>73</v>
      </c>
      <c r="B177" s="120"/>
      <c r="C177" s="125"/>
      <c r="D177" s="125"/>
      <c r="E177" s="58"/>
      <c r="F177" s="58"/>
      <c r="G177" s="121"/>
      <c r="H177" s="121"/>
      <c r="I177" s="120"/>
      <c r="J177" s="122">
        <f>J11+J73+J78+J88+J99+J151+J162+J168</f>
        <v>11131.4</v>
      </c>
      <c r="K177" s="122">
        <f>K11+K73+K78+K88+K99+K151+K162+K168</f>
        <v>10835.199999999999</v>
      </c>
      <c r="L177" s="114"/>
      <c r="M177" s="114"/>
      <c r="N177" s="114"/>
    </row>
    <row r="178" spans="1:11" s="114" customFormat="1" ht="15" customHeight="1">
      <c r="A178" s="108"/>
      <c r="B178" s="108"/>
      <c r="C178" s="108"/>
      <c r="D178" s="108"/>
      <c r="E178" s="108"/>
      <c r="F178" s="108"/>
      <c r="G178" s="192"/>
      <c r="H178" s="193"/>
      <c r="I178" s="193"/>
      <c r="J178" s="194"/>
      <c r="K178" s="194"/>
    </row>
    <row r="179" spans="1:11" s="114" customFormat="1" ht="12.75">
      <c r="A179" s="108"/>
      <c r="B179" s="108"/>
      <c r="C179" s="108"/>
      <c r="D179" s="108"/>
      <c r="E179" s="108"/>
      <c r="F179" s="108"/>
      <c r="G179" s="192"/>
      <c r="H179" s="193"/>
      <c r="I179" s="193"/>
      <c r="J179" s="195"/>
      <c r="K179" s="195"/>
    </row>
  </sheetData>
  <sheetProtection/>
  <mergeCells count="13">
    <mergeCell ref="I1:K1"/>
    <mergeCell ref="I2:K2"/>
    <mergeCell ref="I3:K3"/>
    <mergeCell ref="I4:K4"/>
    <mergeCell ref="J7:K7"/>
    <mergeCell ref="E9:H9"/>
    <mergeCell ref="A5:K5"/>
    <mergeCell ref="A7:A8"/>
    <mergeCell ref="B7:B8"/>
    <mergeCell ref="C7:C8"/>
    <mergeCell ref="D7:D8"/>
    <mergeCell ref="E7:H8"/>
    <mergeCell ref="I7:I8"/>
  </mergeCells>
  <printOptions/>
  <pageMargins left="0.7480314960629921" right="0.7480314960629921" top="0.5511811023622047" bottom="0.5905511811023623" header="0.5118110236220472" footer="0.5118110236220472"/>
  <pageSetup fitToHeight="0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8"/>
  <sheetViews>
    <sheetView view="pageBreakPreview" zoomScale="90" zoomScaleNormal="75" zoomScaleSheetLayoutView="90" zoomScalePageLayoutView="0" workbookViewId="0" topLeftCell="A1">
      <selection activeCell="I3" sqref="I3:J3"/>
    </sheetView>
  </sheetViews>
  <sheetFormatPr defaultColWidth="9.00390625" defaultRowHeight="12.75"/>
  <cols>
    <col min="1" max="1" width="57.875" style="198" customWidth="1"/>
    <col min="2" max="2" width="4.25390625" style="198" customWidth="1"/>
    <col min="3" max="3" width="3.375" style="198" customWidth="1"/>
    <col min="4" max="4" width="3.625" style="198" customWidth="1"/>
    <col min="5" max="5" width="9.125" style="196" customWidth="1"/>
    <col min="6" max="6" width="6.25390625" style="196" customWidth="1"/>
    <col min="7" max="7" width="6.00390625" style="196" customWidth="1"/>
    <col min="8" max="8" width="6.25390625" style="196" customWidth="1"/>
    <col min="9" max="9" width="6.75390625" style="196" customWidth="1"/>
    <col min="10" max="10" width="17.625" style="214" customWidth="1"/>
    <col min="11" max="11" width="21.00390625" style="198" customWidth="1"/>
    <col min="12" max="16384" width="9.125" style="90" customWidth="1"/>
  </cols>
  <sheetData>
    <row r="1" spans="9:11" ht="18.75">
      <c r="I1" s="400" t="s">
        <v>5</v>
      </c>
      <c r="J1" s="400"/>
      <c r="K1" s="90"/>
    </row>
    <row r="2" spans="9:11" ht="18.75">
      <c r="I2" s="400" t="s">
        <v>6</v>
      </c>
      <c r="J2" s="400"/>
      <c r="K2" s="90"/>
    </row>
    <row r="3" spans="9:11" ht="18.75">
      <c r="I3" s="400" t="s">
        <v>333</v>
      </c>
      <c r="J3" s="400"/>
      <c r="K3" s="90"/>
    </row>
    <row r="4" spans="9:10" ht="18.75">
      <c r="I4" s="400" t="s">
        <v>229</v>
      </c>
      <c r="J4" s="400"/>
    </row>
    <row r="5" spans="1:13" s="41" customFormat="1" ht="15">
      <c r="A5" s="197"/>
      <c r="B5" s="197"/>
      <c r="C5" s="197"/>
      <c r="D5" s="197"/>
      <c r="E5" s="197"/>
      <c r="F5" s="197"/>
      <c r="G5" s="313"/>
      <c r="H5" s="313"/>
      <c r="I5" s="313"/>
      <c r="J5" s="313"/>
      <c r="K5" s="313"/>
      <c r="L5" s="46"/>
      <c r="M5" s="46"/>
    </row>
    <row r="6" spans="1:13" s="41" customFormat="1" ht="15">
      <c r="A6" s="197"/>
      <c r="B6" s="197"/>
      <c r="C6" s="197"/>
      <c r="D6" s="197"/>
      <c r="E6" s="197"/>
      <c r="F6" s="197"/>
      <c r="G6" s="197"/>
      <c r="H6" s="197"/>
      <c r="I6" s="197"/>
      <c r="J6" s="199"/>
      <c r="K6" s="197"/>
      <c r="L6" s="46"/>
      <c r="M6" s="46"/>
    </row>
    <row r="7" spans="1:13" s="41" customFormat="1" ht="18.75">
      <c r="A7" s="409" t="s">
        <v>234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6"/>
      <c r="M7" s="46"/>
    </row>
    <row r="8" spans="1:11" s="41" customFormat="1" ht="41.25" customHeight="1">
      <c r="A8" s="412" t="s">
        <v>329</v>
      </c>
      <c r="B8" s="412"/>
      <c r="C8" s="412"/>
      <c r="D8" s="412"/>
      <c r="E8" s="412"/>
      <c r="F8" s="412"/>
      <c r="G8" s="412"/>
      <c r="H8" s="412"/>
      <c r="I8" s="412"/>
      <c r="J8" s="412"/>
      <c r="K8" s="412"/>
    </row>
    <row r="9" spans="1:11" ht="3.75" customHeight="1">
      <c r="A9" s="410"/>
      <c r="B9" s="410"/>
      <c r="C9" s="410"/>
      <c r="D9" s="410"/>
      <c r="E9" s="410"/>
      <c r="F9" s="410"/>
      <c r="G9" s="410"/>
      <c r="H9" s="410"/>
      <c r="I9" s="411"/>
      <c r="J9" s="411"/>
      <c r="K9" s="411"/>
    </row>
    <row r="10" spans="1:11" ht="12" customHeight="1">
      <c r="A10" s="200"/>
      <c r="B10" s="200"/>
      <c r="C10" s="200"/>
      <c r="D10" s="200"/>
      <c r="E10" s="200"/>
      <c r="F10" s="200"/>
      <c r="G10" s="200"/>
      <c r="H10" s="200"/>
      <c r="I10" s="200"/>
      <c r="J10" s="407"/>
      <c r="K10" s="408"/>
    </row>
    <row r="11" spans="1:11" ht="36" customHeight="1">
      <c r="A11" s="413" t="s">
        <v>227</v>
      </c>
      <c r="B11" s="414" t="s">
        <v>117</v>
      </c>
      <c r="C11" s="415"/>
      <c r="D11" s="415"/>
      <c r="E11" s="416"/>
      <c r="F11" s="420" t="s">
        <v>120</v>
      </c>
      <c r="G11" s="421" t="s">
        <v>119</v>
      </c>
      <c r="H11" s="421" t="s">
        <v>118</v>
      </c>
      <c r="I11" s="420" t="s">
        <v>116</v>
      </c>
      <c r="J11" s="402" t="s">
        <v>248</v>
      </c>
      <c r="K11" s="403"/>
    </row>
    <row r="12" spans="1:11" ht="23.25" customHeight="1">
      <c r="A12" s="413"/>
      <c r="B12" s="417"/>
      <c r="C12" s="418"/>
      <c r="D12" s="418"/>
      <c r="E12" s="419"/>
      <c r="F12" s="420"/>
      <c r="G12" s="421"/>
      <c r="H12" s="421"/>
      <c r="I12" s="420"/>
      <c r="J12" s="216" t="s">
        <v>96</v>
      </c>
      <c r="K12" s="115" t="s">
        <v>9</v>
      </c>
    </row>
    <row r="13" spans="1:11" ht="18">
      <c r="A13" s="201">
        <v>1</v>
      </c>
      <c r="B13" s="404">
        <v>2</v>
      </c>
      <c r="C13" s="405"/>
      <c r="D13" s="405"/>
      <c r="E13" s="406"/>
      <c r="F13" s="120">
        <v>3</v>
      </c>
      <c r="G13" s="120">
        <v>4</v>
      </c>
      <c r="H13" s="120">
        <v>5</v>
      </c>
      <c r="I13" s="120">
        <v>6</v>
      </c>
      <c r="J13" s="201">
        <v>7</v>
      </c>
      <c r="K13" s="201">
        <v>8</v>
      </c>
    </row>
    <row r="14" spans="1:11" s="259" customFormat="1" ht="57" customHeight="1">
      <c r="A14" s="202" t="s">
        <v>268</v>
      </c>
      <c r="B14" s="203" t="s">
        <v>269</v>
      </c>
      <c r="C14" s="203" t="s">
        <v>103</v>
      </c>
      <c r="D14" s="203" t="s">
        <v>140</v>
      </c>
      <c r="E14" s="124" t="s">
        <v>141</v>
      </c>
      <c r="F14" s="119"/>
      <c r="G14" s="119"/>
      <c r="H14" s="71"/>
      <c r="I14" s="71"/>
      <c r="J14" s="122"/>
      <c r="K14" s="58"/>
    </row>
    <row r="15" spans="1:11" s="305" customFormat="1" ht="39" customHeight="1">
      <c r="A15" s="162" t="s">
        <v>298</v>
      </c>
      <c r="B15" s="312" t="s">
        <v>269</v>
      </c>
      <c r="C15" s="312" t="s">
        <v>103</v>
      </c>
      <c r="D15" s="312" t="s">
        <v>163</v>
      </c>
      <c r="E15" s="138" t="s">
        <v>141</v>
      </c>
      <c r="F15" s="137">
        <v>811</v>
      </c>
      <c r="G15" s="138"/>
      <c r="H15" s="311"/>
      <c r="I15" s="164"/>
      <c r="J15" s="140">
        <f>J17+J19</f>
        <v>1104</v>
      </c>
      <c r="K15" s="140">
        <f>K17+K19</f>
        <v>1093.5</v>
      </c>
    </row>
    <row r="16" spans="1:11" s="258" customFormat="1" ht="28.5" customHeight="1">
      <c r="A16" s="141" t="s">
        <v>299</v>
      </c>
      <c r="B16" s="143" t="s">
        <v>269</v>
      </c>
      <c r="C16" s="143" t="s">
        <v>103</v>
      </c>
      <c r="D16" s="143" t="s">
        <v>163</v>
      </c>
      <c r="E16" s="143" t="s">
        <v>180</v>
      </c>
      <c r="F16" s="142">
        <v>811</v>
      </c>
      <c r="G16" s="143" t="s">
        <v>181</v>
      </c>
      <c r="H16" s="204">
        <v>10</v>
      </c>
      <c r="I16" s="169"/>
      <c r="J16" s="145">
        <f>J17</f>
        <v>19</v>
      </c>
      <c r="K16" s="145">
        <f>K17</f>
        <v>8.5</v>
      </c>
    </row>
    <row r="17" spans="1:11" s="259" customFormat="1" ht="42" customHeight="1">
      <c r="A17" s="151" t="s">
        <v>161</v>
      </c>
      <c r="B17" s="125" t="s">
        <v>269</v>
      </c>
      <c r="C17" s="125" t="s">
        <v>103</v>
      </c>
      <c r="D17" s="125" t="s">
        <v>163</v>
      </c>
      <c r="E17" s="125" t="s">
        <v>180</v>
      </c>
      <c r="F17" s="120">
        <v>811</v>
      </c>
      <c r="G17" s="125" t="s">
        <v>181</v>
      </c>
      <c r="H17" s="127">
        <v>10</v>
      </c>
      <c r="I17" s="71">
        <v>240</v>
      </c>
      <c r="J17" s="126">
        <f>'[1]приложение 6'!J89</f>
        <v>19</v>
      </c>
      <c r="K17" s="126">
        <f>'Расходы (4)'!K83</f>
        <v>8.5</v>
      </c>
    </row>
    <row r="18" spans="1:11" s="258" customFormat="1" ht="24" customHeight="1">
      <c r="A18" s="141" t="s">
        <v>253</v>
      </c>
      <c r="B18" s="143" t="s">
        <v>269</v>
      </c>
      <c r="C18" s="143" t="s">
        <v>103</v>
      </c>
      <c r="D18" s="143" t="s">
        <v>163</v>
      </c>
      <c r="E18" s="144" t="s">
        <v>147</v>
      </c>
      <c r="F18" s="142">
        <v>811</v>
      </c>
      <c r="G18" s="143" t="s">
        <v>181</v>
      </c>
      <c r="H18" s="204">
        <v>10</v>
      </c>
      <c r="I18" s="169"/>
      <c r="J18" s="145">
        <f>J19</f>
        <v>1085</v>
      </c>
      <c r="K18" s="145">
        <f>K19</f>
        <v>1085</v>
      </c>
    </row>
    <row r="19" spans="1:11" s="259" customFormat="1" ht="42" customHeight="1">
      <c r="A19" s="151" t="s">
        <v>161</v>
      </c>
      <c r="B19" s="125" t="s">
        <v>269</v>
      </c>
      <c r="C19" s="125" t="s">
        <v>103</v>
      </c>
      <c r="D19" s="125" t="s">
        <v>163</v>
      </c>
      <c r="E19" s="85" t="s">
        <v>147</v>
      </c>
      <c r="F19" s="120">
        <v>811</v>
      </c>
      <c r="G19" s="125" t="s">
        <v>181</v>
      </c>
      <c r="H19" s="127">
        <v>10</v>
      </c>
      <c r="I19" s="71">
        <v>240</v>
      </c>
      <c r="J19" s="126">
        <f>'[1]приложение 6'!J92</f>
        <v>1085</v>
      </c>
      <c r="K19" s="126">
        <f>'Расходы (4)'!K86</f>
        <v>1085</v>
      </c>
    </row>
    <row r="20" spans="1:11" s="258" customFormat="1" ht="48.75" customHeight="1">
      <c r="A20" s="173" t="s">
        <v>301</v>
      </c>
      <c r="B20" s="138" t="s">
        <v>269</v>
      </c>
      <c r="C20" s="138" t="s">
        <v>103</v>
      </c>
      <c r="D20" s="138" t="s">
        <v>202</v>
      </c>
      <c r="E20" s="138" t="s">
        <v>141</v>
      </c>
      <c r="F20" s="137">
        <v>811</v>
      </c>
      <c r="G20" s="138"/>
      <c r="H20" s="139"/>
      <c r="I20" s="164"/>
      <c r="J20" s="140">
        <f>J21+J23</f>
        <v>863.1</v>
      </c>
      <c r="K20" s="140">
        <f>K21+K24</f>
        <v>818.2</v>
      </c>
    </row>
    <row r="21" spans="1:11" s="258" customFormat="1" ht="56.25" customHeight="1">
      <c r="A21" s="174" t="s">
        <v>155</v>
      </c>
      <c r="B21" s="143" t="s">
        <v>269</v>
      </c>
      <c r="C21" s="143" t="s">
        <v>103</v>
      </c>
      <c r="D21" s="143" t="s">
        <v>202</v>
      </c>
      <c r="E21" s="143" t="s">
        <v>183</v>
      </c>
      <c r="F21" s="142">
        <v>811</v>
      </c>
      <c r="G21" s="143" t="s">
        <v>164</v>
      </c>
      <c r="H21" s="144" t="s">
        <v>228</v>
      </c>
      <c r="I21" s="169"/>
      <c r="J21" s="145">
        <f>J22</f>
        <v>743.1</v>
      </c>
      <c r="K21" s="145">
        <f>K22</f>
        <v>698.2</v>
      </c>
    </row>
    <row r="22" spans="1:11" s="259" customFormat="1" ht="42" customHeight="1">
      <c r="A22" s="151" t="s">
        <v>161</v>
      </c>
      <c r="B22" s="125" t="s">
        <v>269</v>
      </c>
      <c r="C22" s="125" t="s">
        <v>103</v>
      </c>
      <c r="D22" s="125" t="s">
        <v>202</v>
      </c>
      <c r="E22" s="125" t="s">
        <v>183</v>
      </c>
      <c r="F22" s="120">
        <v>811</v>
      </c>
      <c r="G22" s="125" t="s">
        <v>164</v>
      </c>
      <c r="H22" s="85" t="s">
        <v>228</v>
      </c>
      <c r="I22" s="71">
        <v>240</v>
      </c>
      <c r="J22" s="126">
        <f>'[1]приложение 6'!J98</f>
        <v>743.1</v>
      </c>
      <c r="K22" s="126">
        <f>'Расходы (4)'!K93</f>
        <v>698.2</v>
      </c>
    </row>
    <row r="23" spans="1:11" s="259" customFormat="1" ht="48.75" customHeight="1">
      <c r="A23" s="174" t="s">
        <v>302</v>
      </c>
      <c r="B23" s="143" t="s">
        <v>269</v>
      </c>
      <c r="C23" s="143" t="s">
        <v>103</v>
      </c>
      <c r="D23" s="143" t="s">
        <v>202</v>
      </c>
      <c r="E23" s="144" t="s">
        <v>303</v>
      </c>
      <c r="F23" s="142">
        <v>811</v>
      </c>
      <c r="G23" s="143" t="s">
        <v>164</v>
      </c>
      <c r="H23" s="144" t="s">
        <v>228</v>
      </c>
      <c r="I23" s="169"/>
      <c r="J23" s="126">
        <f>J24</f>
        <v>120</v>
      </c>
      <c r="K23" s="126">
        <f>K24</f>
        <v>120</v>
      </c>
    </row>
    <row r="24" spans="1:11" s="259" customFormat="1" ht="42" customHeight="1">
      <c r="A24" s="151" t="s">
        <v>161</v>
      </c>
      <c r="B24" s="125" t="s">
        <v>269</v>
      </c>
      <c r="C24" s="125" t="s">
        <v>103</v>
      </c>
      <c r="D24" s="125" t="s">
        <v>202</v>
      </c>
      <c r="E24" s="85" t="s">
        <v>303</v>
      </c>
      <c r="F24" s="120">
        <v>811</v>
      </c>
      <c r="G24" s="125" t="s">
        <v>164</v>
      </c>
      <c r="H24" s="85" t="s">
        <v>228</v>
      </c>
      <c r="I24" s="71">
        <v>240</v>
      </c>
      <c r="J24" s="126">
        <f>'[1]приложение 6'!J102</f>
        <v>120</v>
      </c>
      <c r="K24" s="126">
        <f>'Расходы (4)'!K97</f>
        <v>120</v>
      </c>
    </row>
    <row r="25" spans="1:11" s="258" customFormat="1" ht="29.25" customHeight="1">
      <c r="A25" s="173" t="s">
        <v>304</v>
      </c>
      <c r="B25" s="138" t="s">
        <v>269</v>
      </c>
      <c r="C25" s="138" t="s">
        <v>103</v>
      </c>
      <c r="D25" s="138" t="s">
        <v>181</v>
      </c>
      <c r="E25" s="138" t="s">
        <v>141</v>
      </c>
      <c r="F25" s="137">
        <v>811</v>
      </c>
      <c r="G25" s="138"/>
      <c r="H25" s="139"/>
      <c r="I25" s="164"/>
      <c r="J25" s="140">
        <f>J26+J28+J30</f>
        <v>1145.6000000000001</v>
      </c>
      <c r="K25" s="140">
        <f>K26+K28+K30</f>
        <v>1099.5</v>
      </c>
    </row>
    <row r="26" spans="1:11" s="258" customFormat="1" ht="23.25" customHeight="1">
      <c r="A26" s="141" t="s">
        <v>305</v>
      </c>
      <c r="B26" s="143" t="s">
        <v>269</v>
      </c>
      <c r="C26" s="143" t="s">
        <v>103</v>
      </c>
      <c r="D26" s="143" t="s">
        <v>181</v>
      </c>
      <c r="E26" s="144" t="s">
        <v>213</v>
      </c>
      <c r="F26" s="142">
        <v>811</v>
      </c>
      <c r="G26" s="143" t="s">
        <v>212</v>
      </c>
      <c r="H26" s="144" t="s">
        <v>163</v>
      </c>
      <c r="I26" s="169"/>
      <c r="J26" s="145">
        <f>J27</f>
        <v>50</v>
      </c>
      <c r="K26" s="145">
        <f>K27</f>
        <v>37.3</v>
      </c>
    </row>
    <row r="27" spans="1:11" s="259" customFormat="1" ht="36" customHeight="1">
      <c r="A27" s="92" t="s">
        <v>161</v>
      </c>
      <c r="B27" s="125" t="s">
        <v>269</v>
      </c>
      <c r="C27" s="125" t="s">
        <v>103</v>
      </c>
      <c r="D27" s="125" t="s">
        <v>181</v>
      </c>
      <c r="E27" s="85" t="s">
        <v>213</v>
      </c>
      <c r="F27" s="120">
        <v>811</v>
      </c>
      <c r="G27" s="125" t="s">
        <v>212</v>
      </c>
      <c r="H27" s="85" t="s">
        <v>163</v>
      </c>
      <c r="I27" s="71">
        <v>240</v>
      </c>
      <c r="J27" s="126">
        <f>'[1]приложение 6'!J109</f>
        <v>50</v>
      </c>
      <c r="K27" s="126">
        <f>'Расходы (4)'!K104</f>
        <v>37.3</v>
      </c>
    </row>
    <row r="28" spans="1:11" s="258" customFormat="1" ht="100.5" customHeight="1">
      <c r="A28" s="141" t="s">
        <v>184</v>
      </c>
      <c r="B28" s="143" t="s">
        <v>269</v>
      </c>
      <c r="C28" s="143" t="s">
        <v>103</v>
      </c>
      <c r="D28" s="143" t="s">
        <v>181</v>
      </c>
      <c r="E28" s="144" t="s">
        <v>185</v>
      </c>
      <c r="F28" s="142">
        <v>811</v>
      </c>
      <c r="G28" s="143" t="s">
        <v>212</v>
      </c>
      <c r="H28" s="144" t="s">
        <v>163</v>
      </c>
      <c r="I28" s="169"/>
      <c r="J28" s="145">
        <f>J29</f>
        <v>1061.4</v>
      </c>
      <c r="K28" s="145">
        <f>K29</f>
        <v>1028</v>
      </c>
    </row>
    <row r="29" spans="1:11" s="259" customFormat="1" ht="42" customHeight="1">
      <c r="A29" s="92" t="s">
        <v>161</v>
      </c>
      <c r="B29" s="125" t="s">
        <v>269</v>
      </c>
      <c r="C29" s="125" t="s">
        <v>103</v>
      </c>
      <c r="D29" s="125" t="s">
        <v>181</v>
      </c>
      <c r="E29" s="85" t="s">
        <v>185</v>
      </c>
      <c r="F29" s="120">
        <v>811</v>
      </c>
      <c r="G29" s="125" t="s">
        <v>212</v>
      </c>
      <c r="H29" s="85" t="s">
        <v>163</v>
      </c>
      <c r="I29" s="71">
        <v>240</v>
      </c>
      <c r="J29" s="126">
        <f>'[1]приложение 6'!J113</f>
        <v>1061.4</v>
      </c>
      <c r="K29" s="126">
        <f>'Расходы (4)'!K108</f>
        <v>1028</v>
      </c>
    </row>
    <row r="30" spans="1:11" s="259" customFormat="1" ht="102.75" customHeight="1">
      <c r="A30" s="141" t="s">
        <v>184</v>
      </c>
      <c r="B30" s="143" t="s">
        <v>269</v>
      </c>
      <c r="C30" s="143" t="s">
        <v>103</v>
      </c>
      <c r="D30" s="143" t="s">
        <v>181</v>
      </c>
      <c r="E30" s="144" t="s">
        <v>187</v>
      </c>
      <c r="F30" s="142">
        <v>811</v>
      </c>
      <c r="G30" s="143" t="s">
        <v>212</v>
      </c>
      <c r="H30" s="144" t="s">
        <v>212</v>
      </c>
      <c r="I30" s="169"/>
      <c r="J30" s="126">
        <f>J31</f>
        <v>34.2</v>
      </c>
      <c r="K30" s="126">
        <f>K31</f>
        <v>34.2</v>
      </c>
    </row>
    <row r="31" spans="1:11" s="310" customFormat="1" ht="21" customHeight="1">
      <c r="A31" s="92" t="s">
        <v>158</v>
      </c>
      <c r="B31" s="125" t="s">
        <v>269</v>
      </c>
      <c r="C31" s="125" t="s">
        <v>103</v>
      </c>
      <c r="D31" s="125" t="s">
        <v>181</v>
      </c>
      <c r="E31" s="85" t="s">
        <v>187</v>
      </c>
      <c r="F31" s="120">
        <v>811</v>
      </c>
      <c r="G31" s="125" t="s">
        <v>212</v>
      </c>
      <c r="H31" s="85" t="s">
        <v>212</v>
      </c>
      <c r="I31" s="71">
        <v>120</v>
      </c>
      <c r="J31" s="126">
        <f>'[1]приложение 6'!J149</f>
        <v>34.2</v>
      </c>
      <c r="K31" s="126">
        <f>'Расходы (4)'!K144</f>
        <v>34.2</v>
      </c>
    </row>
    <row r="32" spans="1:11" s="205" customFormat="1" ht="27.75" customHeight="1">
      <c r="A32" s="173" t="s">
        <v>306</v>
      </c>
      <c r="B32" s="124" t="s">
        <v>269</v>
      </c>
      <c r="C32" s="124" t="s">
        <v>103</v>
      </c>
      <c r="D32" s="124" t="s">
        <v>164</v>
      </c>
      <c r="E32" s="135" t="s">
        <v>141</v>
      </c>
      <c r="F32" s="119">
        <v>811</v>
      </c>
      <c r="G32" s="124"/>
      <c r="H32" s="135"/>
      <c r="I32" s="98"/>
      <c r="J32" s="122">
        <f>J33</f>
        <v>833.0999999999999</v>
      </c>
      <c r="K32" s="122">
        <f>K33</f>
        <v>805.8</v>
      </c>
    </row>
    <row r="33" spans="1:11" s="205" customFormat="1" ht="79.5" customHeight="1">
      <c r="A33" s="179" t="s">
        <v>186</v>
      </c>
      <c r="B33" s="143" t="s">
        <v>269</v>
      </c>
      <c r="C33" s="143" t="s">
        <v>103</v>
      </c>
      <c r="D33" s="143" t="s">
        <v>164</v>
      </c>
      <c r="E33" s="144" t="s">
        <v>187</v>
      </c>
      <c r="F33" s="142">
        <v>811</v>
      </c>
      <c r="G33" s="143" t="s">
        <v>212</v>
      </c>
      <c r="H33" s="144" t="s">
        <v>202</v>
      </c>
      <c r="I33" s="169"/>
      <c r="J33" s="126">
        <f>J34+J35</f>
        <v>833.0999999999999</v>
      </c>
      <c r="K33" s="126">
        <f>K34+K35</f>
        <v>805.8</v>
      </c>
    </row>
    <row r="34" spans="1:11" s="205" customFormat="1" ht="37.5" customHeight="1">
      <c r="A34" s="92" t="s">
        <v>161</v>
      </c>
      <c r="B34" s="125" t="s">
        <v>269</v>
      </c>
      <c r="C34" s="125" t="s">
        <v>103</v>
      </c>
      <c r="D34" s="125" t="s">
        <v>164</v>
      </c>
      <c r="E34" s="85" t="s">
        <v>187</v>
      </c>
      <c r="F34" s="120">
        <v>811</v>
      </c>
      <c r="G34" s="125" t="s">
        <v>212</v>
      </c>
      <c r="H34" s="85" t="s">
        <v>202</v>
      </c>
      <c r="I34" s="71">
        <v>240</v>
      </c>
      <c r="J34" s="126">
        <f>'[1]приложение 6'!J121</f>
        <v>822.6999999999999</v>
      </c>
      <c r="K34" s="126">
        <f>'Расходы (4)'!K116</f>
        <v>795.5</v>
      </c>
    </row>
    <row r="35" spans="1:11" s="205" customFormat="1" ht="29.25" customHeight="1">
      <c r="A35" s="92" t="s">
        <v>162</v>
      </c>
      <c r="B35" s="125" t="s">
        <v>269</v>
      </c>
      <c r="C35" s="125" t="s">
        <v>103</v>
      </c>
      <c r="D35" s="125" t="s">
        <v>164</v>
      </c>
      <c r="E35" s="85" t="s">
        <v>187</v>
      </c>
      <c r="F35" s="120">
        <v>811</v>
      </c>
      <c r="G35" s="125" t="s">
        <v>212</v>
      </c>
      <c r="H35" s="85" t="s">
        <v>202</v>
      </c>
      <c r="I35" s="71">
        <v>850</v>
      </c>
      <c r="J35" s="126">
        <f>'[1]приложение 6'!J124</f>
        <v>10.4</v>
      </c>
      <c r="K35" s="126">
        <f>'Расходы (4)'!K119</f>
        <v>10.3</v>
      </c>
    </row>
    <row r="36" spans="1:11" s="308" customFormat="1" ht="54.75" customHeight="1">
      <c r="A36" s="173" t="s">
        <v>307</v>
      </c>
      <c r="B36" s="138" t="s">
        <v>269</v>
      </c>
      <c r="C36" s="138" t="s">
        <v>103</v>
      </c>
      <c r="D36" s="138" t="s">
        <v>212</v>
      </c>
      <c r="E36" s="138" t="s">
        <v>141</v>
      </c>
      <c r="F36" s="137">
        <v>811</v>
      </c>
      <c r="G36" s="138"/>
      <c r="H36" s="164"/>
      <c r="I36" s="169"/>
      <c r="J36" s="140">
        <f>J38+J39+J41+J43+J45</f>
        <v>2451.2</v>
      </c>
      <c r="K36" s="140">
        <f>K38+K39+K41+K43+K45</f>
        <v>2364.3</v>
      </c>
    </row>
    <row r="37" spans="1:11" s="308" customFormat="1" ht="24" customHeight="1">
      <c r="A37" s="290" t="s">
        <v>308</v>
      </c>
      <c r="B37" s="143" t="s">
        <v>269</v>
      </c>
      <c r="C37" s="143" t="s">
        <v>103</v>
      </c>
      <c r="D37" s="143" t="s">
        <v>212</v>
      </c>
      <c r="E37" s="143" t="s">
        <v>189</v>
      </c>
      <c r="F37" s="142">
        <v>811</v>
      </c>
      <c r="G37" s="143" t="s">
        <v>212</v>
      </c>
      <c r="H37" s="169">
        <v>3</v>
      </c>
      <c r="I37" s="169"/>
      <c r="J37" s="145">
        <f>J38</f>
        <v>8</v>
      </c>
      <c r="K37" s="145">
        <f>K38</f>
        <v>5.2</v>
      </c>
    </row>
    <row r="38" spans="1:11" s="307" customFormat="1" ht="36.75" customHeight="1">
      <c r="A38" s="151" t="s">
        <v>161</v>
      </c>
      <c r="B38" s="125" t="s">
        <v>269</v>
      </c>
      <c r="C38" s="125" t="s">
        <v>103</v>
      </c>
      <c r="D38" s="125" t="s">
        <v>212</v>
      </c>
      <c r="E38" s="125" t="s">
        <v>189</v>
      </c>
      <c r="F38" s="120">
        <v>811</v>
      </c>
      <c r="G38" s="125" t="s">
        <v>212</v>
      </c>
      <c r="H38" s="71">
        <v>3</v>
      </c>
      <c r="I38" s="71">
        <v>240</v>
      </c>
      <c r="J38" s="126">
        <f>'[1]приложение 6'!J136</f>
        <v>8</v>
      </c>
      <c r="K38" s="126">
        <f>'Расходы (4)'!K129</f>
        <v>5.2</v>
      </c>
    </row>
    <row r="39" spans="1:11" s="308" customFormat="1" ht="31.5" customHeight="1">
      <c r="A39" s="174" t="s">
        <v>215</v>
      </c>
      <c r="B39" s="143" t="s">
        <v>269</v>
      </c>
      <c r="C39" s="143" t="s">
        <v>103</v>
      </c>
      <c r="D39" s="143" t="s">
        <v>212</v>
      </c>
      <c r="E39" s="143" t="s">
        <v>190</v>
      </c>
      <c r="F39" s="142">
        <v>811</v>
      </c>
      <c r="G39" s="143" t="s">
        <v>212</v>
      </c>
      <c r="H39" s="169">
        <v>3</v>
      </c>
      <c r="I39" s="169"/>
      <c r="J39" s="145">
        <f>J40</f>
        <v>177.7</v>
      </c>
      <c r="K39" s="145">
        <f>K40</f>
        <v>125.2</v>
      </c>
    </row>
    <row r="40" spans="1:11" s="307" customFormat="1" ht="43.5" customHeight="1">
      <c r="A40" s="151" t="s">
        <v>161</v>
      </c>
      <c r="B40" s="125" t="s">
        <v>269</v>
      </c>
      <c r="C40" s="125" t="s">
        <v>103</v>
      </c>
      <c r="D40" s="125" t="s">
        <v>212</v>
      </c>
      <c r="E40" s="125" t="s">
        <v>190</v>
      </c>
      <c r="F40" s="120">
        <v>811</v>
      </c>
      <c r="G40" s="125" t="s">
        <v>212</v>
      </c>
      <c r="H40" s="71">
        <v>3</v>
      </c>
      <c r="I40" s="71">
        <v>240</v>
      </c>
      <c r="J40" s="126">
        <f>'[1]приложение 6'!J139</f>
        <v>177.7</v>
      </c>
      <c r="K40" s="126">
        <f>'Расходы (4)'!K133</f>
        <v>125.2</v>
      </c>
    </row>
    <row r="41" spans="1:11" s="308" customFormat="1" ht="36" customHeight="1">
      <c r="A41" s="179" t="s">
        <v>255</v>
      </c>
      <c r="B41" s="143" t="s">
        <v>269</v>
      </c>
      <c r="C41" s="143" t="s">
        <v>103</v>
      </c>
      <c r="D41" s="125" t="s">
        <v>212</v>
      </c>
      <c r="E41" s="143" t="s">
        <v>188</v>
      </c>
      <c r="F41" s="142">
        <v>811</v>
      </c>
      <c r="G41" s="143" t="s">
        <v>212</v>
      </c>
      <c r="H41" s="169">
        <v>3</v>
      </c>
      <c r="I41" s="164"/>
      <c r="J41" s="145">
        <f>J42</f>
        <v>1593.8</v>
      </c>
      <c r="K41" s="145">
        <f>K42</f>
        <v>1562.2</v>
      </c>
    </row>
    <row r="42" spans="1:11" s="307" customFormat="1" ht="37.5" customHeight="1">
      <c r="A42" s="151" t="s">
        <v>161</v>
      </c>
      <c r="B42" s="125" t="s">
        <v>269</v>
      </c>
      <c r="C42" s="125" t="s">
        <v>103</v>
      </c>
      <c r="D42" s="125" t="s">
        <v>212</v>
      </c>
      <c r="E42" s="125" t="s">
        <v>188</v>
      </c>
      <c r="F42" s="120">
        <v>811</v>
      </c>
      <c r="G42" s="125" t="s">
        <v>212</v>
      </c>
      <c r="H42" s="71">
        <v>3</v>
      </c>
      <c r="I42" s="71">
        <v>240</v>
      </c>
      <c r="J42" s="126">
        <f>'[1]приложение 6'!J142</f>
        <v>1593.8</v>
      </c>
      <c r="K42" s="126">
        <f>'Расходы (4)'!K136</f>
        <v>1562.2</v>
      </c>
    </row>
    <row r="43" spans="1:11" s="308" customFormat="1" ht="62.25" customHeight="1">
      <c r="A43" s="150" t="s">
        <v>272</v>
      </c>
      <c r="B43" s="143" t="s">
        <v>269</v>
      </c>
      <c r="C43" s="292" t="s">
        <v>103</v>
      </c>
      <c r="D43" s="143" t="s">
        <v>212</v>
      </c>
      <c r="E43" s="292" t="s">
        <v>273</v>
      </c>
      <c r="F43" s="293">
        <v>811</v>
      </c>
      <c r="G43" s="292" t="s">
        <v>212</v>
      </c>
      <c r="H43" s="309">
        <v>3</v>
      </c>
      <c r="I43" s="309"/>
      <c r="J43" s="145">
        <f>J44</f>
        <v>171.7</v>
      </c>
      <c r="K43" s="145">
        <f>K44</f>
        <v>171.7</v>
      </c>
    </row>
    <row r="44" spans="1:11" s="307" customFormat="1" ht="37.5" customHeight="1">
      <c r="A44" s="263" t="s">
        <v>161</v>
      </c>
      <c r="B44" s="125" t="s">
        <v>269</v>
      </c>
      <c r="C44" s="260" t="s">
        <v>103</v>
      </c>
      <c r="D44" s="125" t="s">
        <v>212</v>
      </c>
      <c r="E44" s="260" t="s">
        <v>273</v>
      </c>
      <c r="F44" s="261">
        <v>811</v>
      </c>
      <c r="G44" s="260" t="s">
        <v>212</v>
      </c>
      <c r="H44" s="262">
        <v>3</v>
      </c>
      <c r="I44" s="262">
        <v>240</v>
      </c>
      <c r="J44" s="126">
        <f>'[1]приложение 6'!J145</f>
        <v>171.7</v>
      </c>
      <c r="K44" s="126">
        <f>'Расходы (4)'!K139</f>
        <v>171.7</v>
      </c>
    </row>
    <row r="45" spans="1:11" s="308" customFormat="1" ht="37.5" customHeight="1">
      <c r="A45" s="150" t="s">
        <v>253</v>
      </c>
      <c r="B45" s="143" t="s">
        <v>269</v>
      </c>
      <c r="C45" s="143" t="s">
        <v>103</v>
      </c>
      <c r="D45" s="143" t="s">
        <v>212</v>
      </c>
      <c r="E45" s="144" t="s">
        <v>147</v>
      </c>
      <c r="F45" s="142">
        <v>811</v>
      </c>
      <c r="G45" s="143" t="s">
        <v>212</v>
      </c>
      <c r="H45" s="169">
        <v>3</v>
      </c>
      <c r="I45" s="169"/>
      <c r="J45" s="145">
        <f>J46</f>
        <v>500</v>
      </c>
      <c r="K45" s="145">
        <f>K46</f>
        <v>500</v>
      </c>
    </row>
    <row r="46" spans="1:11" s="307" customFormat="1" ht="44.25" customHeight="1">
      <c r="A46" s="151" t="s">
        <v>161</v>
      </c>
      <c r="B46" s="125" t="s">
        <v>269</v>
      </c>
      <c r="C46" s="125" t="s">
        <v>103</v>
      </c>
      <c r="D46" s="125" t="s">
        <v>212</v>
      </c>
      <c r="E46" s="85" t="s">
        <v>147</v>
      </c>
      <c r="F46" s="120">
        <v>811</v>
      </c>
      <c r="G46" s="125" t="s">
        <v>212</v>
      </c>
      <c r="H46" s="71">
        <v>3</v>
      </c>
      <c r="I46" s="71">
        <v>240</v>
      </c>
      <c r="J46" s="126">
        <f>'[1]приложение 6'!J148</f>
        <v>500</v>
      </c>
      <c r="K46" s="126">
        <f>'Расходы (4)'!K142</f>
        <v>500</v>
      </c>
    </row>
    <row r="47" spans="1:11" s="308" customFormat="1" ht="51.75" customHeight="1">
      <c r="A47" s="136" t="s">
        <v>311</v>
      </c>
      <c r="B47" s="138" t="s">
        <v>269</v>
      </c>
      <c r="C47" s="138" t="s">
        <v>103</v>
      </c>
      <c r="D47" s="138" t="s">
        <v>207</v>
      </c>
      <c r="E47" s="138" t="s">
        <v>141</v>
      </c>
      <c r="F47" s="137">
        <v>811</v>
      </c>
      <c r="G47" s="138"/>
      <c r="H47" s="139"/>
      <c r="I47" s="164"/>
      <c r="J47" s="140">
        <f>J48</f>
        <v>3.4</v>
      </c>
      <c r="K47" s="140">
        <f>K48</f>
        <v>3.4</v>
      </c>
    </row>
    <row r="48" spans="1:11" s="308" customFormat="1" ht="75" customHeight="1">
      <c r="A48" s="179" t="s">
        <v>192</v>
      </c>
      <c r="B48" s="143" t="s">
        <v>269</v>
      </c>
      <c r="C48" s="143" t="s">
        <v>103</v>
      </c>
      <c r="D48" s="143" t="s">
        <v>207</v>
      </c>
      <c r="E48" s="143" t="s">
        <v>193</v>
      </c>
      <c r="F48" s="142">
        <v>811</v>
      </c>
      <c r="G48" s="143" t="s">
        <v>219</v>
      </c>
      <c r="H48" s="144" t="s">
        <v>219</v>
      </c>
      <c r="I48" s="169"/>
      <c r="J48" s="145">
        <f>J49</f>
        <v>3.4</v>
      </c>
      <c r="K48" s="145">
        <f>K49</f>
        <v>3.4</v>
      </c>
    </row>
    <row r="49" spans="1:11" s="307" customFormat="1" ht="17.25" customHeight="1">
      <c r="A49" s="92" t="s">
        <v>105</v>
      </c>
      <c r="B49" s="125" t="s">
        <v>269</v>
      </c>
      <c r="C49" s="125" t="s">
        <v>103</v>
      </c>
      <c r="D49" s="125" t="s">
        <v>207</v>
      </c>
      <c r="E49" s="125" t="s">
        <v>193</v>
      </c>
      <c r="F49" s="120">
        <v>811</v>
      </c>
      <c r="G49" s="125" t="s">
        <v>219</v>
      </c>
      <c r="H49" s="85" t="s">
        <v>219</v>
      </c>
      <c r="I49" s="71">
        <v>540</v>
      </c>
      <c r="J49" s="126">
        <f>'[1]приложение 6'!J161</f>
        <v>3.4</v>
      </c>
      <c r="K49" s="126">
        <f>'Расходы (4)'!K156</f>
        <v>3.4</v>
      </c>
    </row>
    <row r="50" spans="1:11" s="308" customFormat="1" ht="33" customHeight="1">
      <c r="A50" s="136" t="s">
        <v>316</v>
      </c>
      <c r="B50" s="138" t="s">
        <v>269</v>
      </c>
      <c r="C50" s="138" t="s">
        <v>103</v>
      </c>
      <c r="D50" s="138" t="s">
        <v>219</v>
      </c>
      <c r="E50" s="138" t="s">
        <v>141</v>
      </c>
      <c r="F50" s="137">
        <v>811</v>
      </c>
      <c r="G50" s="138"/>
      <c r="H50" s="139"/>
      <c r="I50" s="164"/>
      <c r="J50" s="140">
        <f>J51</f>
        <v>0</v>
      </c>
      <c r="K50" s="140">
        <f>K51</f>
        <v>0</v>
      </c>
    </row>
    <row r="51" spans="1:11" s="308" customFormat="1" ht="22.5" customHeight="1">
      <c r="A51" s="179" t="s">
        <v>224</v>
      </c>
      <c r="B51" s="143" t="s">
        <v>269</v>
      </c>
      <c r="C51" s="143" t="s">
        <v>103</v>
      </c>
      <c r="D51" s="143" t="s">
        <v>219</v>
      </c>
      <c r="E51" s="143" t="s">
        <v>191</v>
      </c>
      <c r="F51" s="142">
        <v>811</v>
      </c>
      <c r="G51" s="143" t="s">
        <v>208</v>
      </c>
      <c r="H51" s="144" t="s">
        <v>163</v>
      </c>
      <c r="I51" s="169"/>
      <c r="J51" s="145">
        <f>J52</f>
        <v>0</v>
      </c>
      <c r="K51" s="145">
        <f>K52</f>
        <v>0</v>
      </c>
    </row>
    <row r="52" spans="1:11" s="307" customFormat="1" ht="43.5" customHeight="1">
      <c r="A52" s="263" t="s">
        <v>161</v>
      </c>
      <c r="B52" s="125" t="s">
        <v>269</v>
      </c>
      <c r="C52" s="125" t="s">
        <v>103</v>
      </c>
      <c r="D52" s="125" t="s">
        <v>219</v>
      </c>
      <c r="E52" s="125" t="s">
        <v>191</v>
      </c>
      <c r="F52" s="120">
        <v>811</v>
      </c>
      <c r="G52" s="125" t="s">
        <v>208</v>
      </c>
      <c r="H52" s="85" t="s">
        <v>163</v>
      </c>
      <c r="I52" s="71">
        <v>240</v>
      </c>
      <c r="J52" s="126">
        <f>'[1]приложение 6'!J179</f>
        <v>0</v>
      </c>
      <c r="K52" s="126">
        <f>'[1]приложение 6'!K179</f>
        <v>0</v>
      </c>
    </row>
    <row r="53" spans="1:11" s="241" customFormat="1" ht="55.5" customHeight="1">
      <c r="A53" s="136" t="s">
        <v>270</v>
      </c>
      <c r="B53" s="124" t="s">
        <v>269</v>
      </c>
      <c r="C53" s="124" t="s">
        <v>103</v>
      </c>
      <c r="D53" s="124" t="s">
        <v>223</v>
      </c>
      <c r="E53" s="135" t="s">
        <v>141</v>
      </c>
      <c r="F53" s="119">
        <v>811</v>
      </c>
      <c r="G53" s="124" t="s">
        <v>212</v>
      </c>
      <c r="H53" s="135" t="s">
        <v>202</v>
      </c>
      <c r="I53" s="98"/>
      <c r="J53" s="122">
        <f>J54</f>
        <v>83</v>
      </c>
      <c r="K53" s="122">
        <f>K54</f>
        <v>83</v>
      </c>
    </row>
    <row r="54" spans="1:11" s="241" customFormat="1" ht="52.5" customHeight="1">
      <c r="A54" s="141" t="s">
        <v>271</v>
      </c>
      <c r="B54" s="143" t="s">
        <v>269</v>
      </c>
      <c r="C54" s="143" t="s">
        <v>103</v>
      </c>
      <c r="D54" s="143" t="s">
        <v>223</v>
      </c>
      <c r="E54" s="144" t="s">
        <v>218</v>
      </c>
      <c r="F54" s="142">
        <v>811</v>
      </c>
      <c r="G54" s="143" t="s">
        <v>212</v>
      </c>
      <c r="H54" s="144" t="s">
        <v>202</v>
      </c>
      <c r="I54" s="169"/>
      <c r="J54" s="145">
        <f>J55</f>
        <v>83</v>
      </c>
      <c r="K54" s="145">
        <f>K55</f>
        <v>83</v>
      </c>
    </row>
    <row r="55" spans="1:11" s="241" customFormat="1" ht="43.5" customHeight="1">
      <c r="A55" s="92" t="s">
        <v>161</v>
      </c>
      <c r="B55" s="125" t="s">
        <v>269</v>
      </c>
      <c r="C55" s="125" t="s">
        <v>103</v>
      </c>
      <c r="D55" s="125" t="s">
        <v>223</v>
      </c>
      <c r="E55" s="85" t="s">
        <v>218</v>
      </c>
      <c r="F55" s="120">
        <v>811</v>
      </c>
      <c r="G55" s="125" t="s">
        <v>212</v>
      </c>
      <c r="H55" s="85" t="s">
        <v>202</v>
      </c>
      <c r="I55" s="71">
        <v>240</v>
      </c>
      <c r="J55" s="126">
        <f>'[1]приложение 6'!J130</f>
        <v>83</v>
      </c>
      <c r="K55" s="126">
        <v>83</v>
      </c>
    </row>
    <row r="56" spans="1:11" s="259" customFormat="1" ht="18">
      <c r="A56" s="171" t="s">
        <v>73</v>
      </c>
      <c r="B56" s="206"/>
      <c r="C56" s="206"/>
      <c r="D56" s="206"/>
      <c r="E56" s="124"/>
      <c r="F56" s="119"/>
      <c r="G56" s="119"/>
      <c r="H56" s="120"/>
      <c r="I56" s="120"/>
      <c r="J56" s="122">
        <f>J15+J20+J25+J32+J36+J47+J50+J53</f>
        <v>6483.4</v>
      </c>
      <c r="K56" s="122">
        <f>K15+K20+K25+K32+K36+K47+K50+K53</f>
        <v>6267.7</v>
      </c>
    </row>
    <row r="57" spans="1:10" ht="12.75" customHeight="1">
      <c r="A57" s="207"/>
      <c r="B57" s="208"/>
      <c r="C57" s="208"/>
      <c r="D57" s="208"/>
      <c r="E57" s="209"/>
      <c r="F57" s="209"/>
      <c r="G57" s="209"/>
      <c r="H57" s="210"/>
      <c r="I57" s="210"/>
      <c r="J57" s="211"/>
    </row>
    <row r="58" spans="2:10" ht="18">
      <c r="B58" s="212"/>
      <c r="C58" s="212"/>
      <c r="D58" s="212"/>
      <c r="J58" s="213"/>
    </row>
  </sheetData>
  <sheetProtection/>
  <mergeCells count="16">
    <mergeCell ref="A11:A12"/>
    <mergeCell ref="B11:E12"/>
    <mergeCell ref="F11:F12"/>
    <mergeCell ref="G11:G12"/>
    <mergeCell ref="H11:H12"/>
    <mergeCell ref="I11:I12"/>
    <mergeCell ref="I1:J1"/>
    <mergeCell ref="I2:J2"/>
    <mergeCell ref="I3:J3"/>
    <mergeCell ref="I4:J4"/>
    <mergeCell ref="B13:E13"/>
    <mergeCell ref="J10:K10"/>
    <mergeCell ref="A7:K7"/>
    <mergeCell ref="A9:K9"/>
    <mergeCell ref="J11:K11"/>
    <mergeCell ref="A8:K8"/>
  </mergeCells>
  <printOptions/>
  <pageMargins left="0.7480314960629921" right="0.2362204724409449" top="0.5118110236220472" bottom="0.5118110236220472" header="0.5118110236220472" footer="0.5118110236220472"/>
  <pageSetup fitToHeight="0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5"/>
  <sheetViews>
    <sheetView view="pageBreakPreview" zoomScale="90" zoomScaleSheetLayoutView="90" zoomScalePageLayoutView="0" workbookViewId="0" topLeftCell="A1">
      <selection activeCell="C3" sqref="C3"/>
    </sheetView>
  </sheetViews>
  <sheetFormatPr defaultColWidth="9.00390625" defaultRowHeight="12.75"/>
  <cols>
    <col min="1" max="1" width="54.125" style="91" customWidth="1"/>
    <col min="2" max="2" width="18.375" style="332" customWidth="1"/>
    <col min="3" max="3" width="27.25390625" style="91" customWidth="1"/>
    <col min="4" max="16384" width="9.125" style="91" customWidth="1"/>
  </cols>
  <sheetData>
    <row r="1" spans="2:4" ht="18">
      <c r="B1" s="45"/>
      <c r="C1" s="45" t="s">
        <v>196</v>
      </c>
      <c r="D1" s="90"/>
    </row>
    <row r="2" spans="2:4" ht="18">
      <c r="B2" s="45"/>
      <c r="C2" s="45" t="s">
        <v>6</v>
      </c>
      <c r="D2" s="90"/>
    </row>
    <row r="3" spans="2:4" ht="18">
      <c r="B3" s="45"/>
      <c r="C3" s="45" t="s">
        <v>334</v>
      </c>
      <c r="D3" s="90"/>
    </row>
    <row r="4" spans="2:3" ht="15">
      <c r="B4" s="45"/>
      <c r="C4" s="45" t="s">
        <v>130</v>
      </c>
    </row>
    <row r="5" ht="15">
      <c r="B5" s="45"/>
    </row>
    <row r="6" spans="1:7" ht="67.5" customHeight="1">
      <c r="A6" s="422" t="s">
        <v>324</v>
      </c>
      <c r="B6" s="422"/>
      <c r="C6" s="422"/>
      <c r="D6" s="275"/>
      <c r="E6" s="44"/>
      <c r="F6" s="44"/>
      <c r="G6" s="44"/>
    </row>
    <row r="7" spans="1:7" ht="15">
      <c r="A7" s="47"/>
      <c r="B7" s="423" t="s">
        <v>4</v>
      </c>
      <c r="C7" s="423"/>
      <c r="D7" s="275"/>
      <c r="E7" s="44"/>
      <c r="F7" s="44"/>
      <c r="G7" s="44"/>
    </row>
    <row r="8" spans="1:3" ht="15">
      <c r="A8" s="244" t="s">
        <v>124</v>
      </c>
      <c r="B8" s="48" t="s">
        <v>96</v>
      </c>
      <c r="C8" s="48" t="s">
        <v>9</v>
      </c>
    </row>
    <row r="9" spans="1:3" ht="15">
      <c r="A9" s="244">
        <v>1</v>
      </c>
      <c r="B9" s="245">
        <v>2</v>
      </c>
      <c r="C9" s="245">
        <v>3</v>
      </c>
    </row>
    <row r="10" spans="1:3" ht="15">
      <c r="A10" s="335" t="s">
        <v>275</v>
      </c>
      <c r="B10" s="334">
        <f>B11+B12+B13</f>
        <v>297.1</v>
      </c>
      <c r="C10" s="334">
        <f>C11+C12+C13</f>
        <v>297.1</v>
      </c>
    </row>
    <row r="11" spans="1:3" ht="165">
      <c r="A11" s="339" t="s">
        <v>277</v>
      </c>
      <c r="B11" s="246">
        <v>121.7</v>
      </c>
      <c r="C11" s="246">
        <v>121.7</v>
      </c>
    </row>
    <row r="12" spans="1:3" ht="90">
      <c r="A12" s="340" t="s">
        <v>279</v>
      </c>
      <c r="B12" s="246">
        <v>118.6</v>
      </c>
      <c r="C12" s="246">
        <v>118.6</v>
      </c>
    </row>
    <row r="13" spans="1:3" ht="45">
      <c r="A13" s="341" t="s">
        <v>155</v>
      </c>
      <c r="B13" s="246">
        <f>56.7+0.1</f>
        <v>56.800000000000004</v>
      </c>
      <c r="C13" s="246">
        <f>56.7+0.1</f>
        <v>56.800000000000004</v>
      </c>
    </row>
    <row r="14" spans="1:3" ht="15">
      <c r="A14" s="424" t="s">
        <v>128</v>
      </c>
      <c r="B14" s="425"/>
      <c r="C14" s="426"/>
    </row>
    <row r="15" spans="1:3" ht="100.5" customHeight="1">
      <c r="A15" s="324" t="s">
        <v>16</v>
      </c>
      <c r="B15" s="343">
        <f>'[1]приложение 2'!C37</f>
        <v>2577.6</v>
      </c>
      <c r="C15" s="343">
        <v>2577.6</v>
      </c>
    </row>
    <row r="16" spans="1:3" ht="21.75" customHeight="1">
      <c r="A16" s="51" t="s">
        <v>127</v>
      </c>
      <c r="B16" s="344">
        <f>B15</f>
        <v>2577.6</v>
      </c>
      <c r="C16" s="344">
        <f>C15</f>
        <v>2577.6</v>
      </c>
    </row>
    <row r="17" spans="1:3" ht="21.75" customHeight="1">
      <c r="A17" s="424" t="s">
        <v>278</v>
      </c>
      <c r="B17" s="425"/>
      <c r="C17" s="426"/>
    </row>
    <row r="18" spans="1:3" ht="99" customHeight="1">
      <c r="A18" s="345" t="s">
        <v>16</v>
      </c>
      <c r="B18" s="346">
        <f>B20+B21+B22+B23+B24</f>
        <v>2874.7</v>
      </c>
      <c r="C18" s="346">
        <f>C20+C21+C22+C23+C24</f>
        <v>2874.7</v>
      </c>
    </row>
    <row r="19" spans="1:3" ht="15">
      <c r="A19" s="339" t="s">
        <v>276</v>
      </c>
      <c r="B19" s="248"/>
      <c r="C19" s="342"/>
    </row>
    <row r="20" spans="1:3" ht="186.75" customHeight="1">
      <c r="A20" s="339" t="s">
        <v>277</v>
      </c>
      <c r="B20" s="347">
        <v>1012.5</v>
      </c>
      <c r="C20" s="347">
        <v>1012.5</v>
      </c>
    </row>
    <row r="21" spans="1:3" s="333" customFormat="1" ht="110.25" customHeight="1">
      <c r="A21" s="340" t="s">
        <v>279</v>
      </c>
      <c r="B21" s="347">
        <v>916.1</v>
      </c>
      <c r="C21" s="347">
        <v>916.1</v>
      </c>
    </row>
    <row r="22" spans="1:3" ht="51" customHeight="1">
      <c r="A22" s="341" t="s">
        <v>155</v>
      </c>
      <c r="B22" s="347">
        <v>743.1</v>
      </c>
      <c r="C22" s="347">
        <v>743.1</v>
      </c>
    </row>
    <row r="23" spans="1:3" ht="51" customHeight="1">
      <c r="A23" s="340" t="s">
        <v>302</v>
      </c>
      <c r="B23" s="347">
        <v>120</v>
      </c>
      <c r="C23" s="347">
        <v>120</v>
      </c>
    </row>
    <row r="24" spans="1:3" ht="51" customHeight="1">
      <c r="A24" s="341" t="s">
        <v>280</v>
      </c>
      <c r="B24" s="347">
        <v>83</v>
      </c>
      <c r="C24" s="347">
        <v>83</v>
      </c>
    </row>
    <row r="25" ht="15">
      <c r="B25" s="249"/>
    </row>
  </sheetData>
  <sheetProtection/>
  <mergeCells count="4">
    <mergeCell ref="A6:C6"/>
    <mergeCell ref="B7:C7"/>
    <mergeCell ref="A14:C14"/>
    <mergeCell ref="A17:C17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20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59.25390625" style="91" customWidth="1"/>
    <col min="2" max="2" width="21.875" style="91" customWidth="1"/>
    <col min="3" max="3" width="24.125" style="91" customWidth="1"/>
    <col min="4" max="16384" width="9.125" style="91" customWidth="1"/>
  </cols>
  <sheetData>
    <row r="1" spans="2:3" ht="15">
      <c r="B1" s="45"/>
      <c r="C1" s="45" t="s">
        <v>196</v>
      </c>
    </row>
    <row r="2" spans="2:3" ht="15">
      <c r="B2" s="45"/>
      <c r="C2" s="45" t="s">
        <v>6</v>
      </c>
    </row>
    <row r="3" spans="2:3" ht="15">
      <c r="B3" s="45"/>
      <c r="C3" s="45" t="s">
        <v>334</v>
      </c>
    </row>
    <row r="4" spans="2:3" ht="15">
      <c r="B4" s="45"/>
      <c r="C4" s="45" t="s">
        <v>138</v>
      </c>
    </row>
    <row r="6" spans="1:7" ht="15" hidden="1">
      <c r="A6" s="47"/>
      <c r="B6" s="331"/>
      <c r="C6" s="275"/>
      <c r="D6" s="275"/>
      <c r="E6" s="44"/>
      <c r="F6" s="44"/>
      <c r="G6" s="44"/>
    </row>
    <row r="7" spans="1:7" ht="57" customHeight="1">
      <c r="A7" s="422" t="s">
        <v>325</v>
      </c>
      <c r="B7" s="422"/>
      <c r="C7" s="422"/>
      <c r="D7" s="275"/>
      <c r="E7" s="44"/>
      <c r="F7" s="44"/>
      <c r="G7" s="44"/>
    </row>
    <row r="8" spans="1:7" ht="15">
      <c r="A8" s="47"/>
      <c r="B8" s="427" t="s">
        <v>4</v>
      </c>
      <c r="C8" s="427"/>
      <c r="D8" s="275"/>
      <c r="E8" s="44"/>
      <c r="F8" s="44"/>
      <c r="G8" s="44"/>
    </row>
    <row r="9" spans="1:3" ht="15">
      <c r="A9" s="244" t="s">
        <v>124</v>
      </c>
      <c r="B9" s="48" t="s">
        <v>96</v>
      </c>
      <c r="C9" s="48" t="s">
        <v>9</v>
      </c>
    </row>
    <row r="10" spans="1:3" ht="15">
      <c r="A10" s="244">
        <v>1</v>
      </c>
      <c r="B10" s="244">
        <v>2</v>
      </c>
      <c r="C10" s="244">
        <v>3</v>
      </c>
    </row>
    <row r="11" spans="1:3" ht="53.25" customHeight="1">
      <c r="A11" s="247" t="s">
        <v>123</v>
      </c>
      <c r="B11" s="250">
        <f>'[1]приложение 6'!J51</f>
        <v>84.6</v>
      </c>
      <c r="C11" s="250">
        <f>B11</f>
        <v>84.6</v>
      </c>
    </row>
    <row r="12" spans="1:3" ht="135.75" customHeight="1">
      <c r="A12" s="247" t="s">
        <v>281</v>
      </c>
      <c r="B12" s="250">
        <f>'[1]приложение 6'!J53</f>
        <v>51.9</v>
      </c>
      <c r="C12" s="250">
        <f aca="true" t="shared" si="0" ref="C12:C18">B12</f>
        <v>51.9</v>
      </c>
    </row>
    <row r="13" spans="1:3" ht="37.5" customHeight="1">
      <c r="A13" s="247" t="s">
        <v>112</v>
      </c>
      <c r="B13" s="250">
        <f>'[1]приложение 6'!J59</f>
        <v>30.3</v>
      </c>
      <c r="C13" s="250">
        <f t="shared" si="0"/>
        <v>30.3</v>
      </c>
    </row>
    <row r="14" spans="1:3" ht="96" customHeight="1">
      <c r="A14" s="247" t="s">
        <v>113</v>
      </c>
      <c r="B14" s="250">
        <f>'[1]приложение 6'!J55</f>
        <v>115.5</v>
      </c>
      <c r="C14" s="250">
        <f t="shared" si="0"/>
        <v>115.5</v>
      </c>
    </row>
    <row r="15" spans="1:3" ht="85.5" customHeight="1">
      <c r="A15" s="242" t="s">
        <v>247</v>
      </c>
      <c r="B15" s="250">
        <f>'[1]приложение 6'!J75</f>
        <v>293.8</v>
      </c>
      <c r="C15" s="250">
        <f t="shared" si="0"/>
        <v>293.8</v>
      </c>
    </row>
    <row r="16" spans="1:3" ht="108" customHeight="1">
      <c r="A16" s="247" t="s">
        <v>114</v>
      </c>
      <c r="B16" s="250">
        <f>'[1]приложение 6'!J73</f>
        <v>46.6</v>
      </c>
      <c r="C16" s="250">
        <f t="shared" si="0"/>
        <v>46.6</v>
      </c>
    </row>
    <row r="17" spans="1:3" ht="87.75" customHeight="1">
      <c r="A17" s="247" t="s">
        <v>106</v>
      </c>
      <c r="B17" s="250">
        <f>'[1]приложение 6'!J161</f>
        <v>3.4</v>
      </c>
      <c r="C17" s="250">
        <f t="shared" si="0"/>
        <v>3.4</v>
      </c>
    </row>
    <row r="18" spans="1:3" ht="79.5" customHeight="1">
      <c r="A18" s="247" t="s">
        <v>282</v>
      </c>
      <c r="B18" s="250">
        <f>'[1]приложение 6'!J77</f>
        <v>0.4</v>
      </c>
      <c r="C18" s="250">
        <f t="shared" si="0"/>
        <v>0.4</v>
      </c>
    </row>
    <row r="19" spans="1:3" ht="15">
      <c r="A19" s="244" t="s">
        <v>122</v>
      </c>
      <c r="B19" s="330">
        <f>SUM(B11:B18)</f>
        <v>626.5</v>
      </c>
      <c r="C19" s="330">
        <f>SUM(C11:C18)</f>
        <v>626.5</v>
      </c>
    </row>
    <row r="20" ht="15">
      <c r="B20" s="329"/>
    </row>
  </sheetData>
  <sheetProtection/>
  <mergeCells count="2">
    <mergeCell ref="A7:C7"/>
    <mergeCell ref="B8:C8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43.625" style="49" customWidth="1"/>
    <col min="2" max="2" width="28.75390625" style="49" customWidth="1"/>
    <col min="3" max="3" width="13.125" style="49" customWidth="1"/>
    <col min="4" max="4" width="13.00390625" style="49" customWidth="1"/>
    <col min="5" max="5" width="9.125" style="337" customWidth="1"/>
    <col min="6" max="16384" width="9.125" style="49" customWidth="1"/>
  </cols>
  <sheetData>
    <row r="1" spans="2:6" ht="16.5" customHeight="1">
      <c r="B1" s="348"/>
      <c r="C1" s="379" t="s">
        <v>197</v>
      </c>
      <c r="D1" s="379"/>
      <c r="E1" s="44"/>
      <c r="F1" s="44"/>
    </row>
    <row r="2" spans="2:6" ht="12.75" customHeight="1">
      <c r="B2" s="348"/>
      <c r="C2" s="379" t="s">
        <v>6</v>
      </c>
      <c r="D2" s="379"/>
      <c r="E2" s="44"/>
      <c r="F2" s="44"/>
    </row>
    <row r="3" spans="2:6" ht="14.25" customHeight="1">
      <c r="B3" s="348"/>
      <c r="C3" s="379" t="s">
        <v>335</v>
      </c>
      <c r="D3" s="379"/>
      <c r="E3" s="44"/>
      <c r="F3" s="44"/>
    </row>
    <row r="4" spans="2:6" ht="14.25" customHeight="1">
      <c r="B4" s="348"/>
      <c r="C4" s="379" t="s">
        <v>139</v>
      </c>
      <c r="D4" s="379"/>
      <c r="E4" s="44"/>
      <c r="F4" s="44"/>
    </row>
    <row r="5" spans="1:4" ht="15.75" customHeight="1" hidden="1">
      <c r="A5" s="328"/>
      <c r="B5" s="199"/>
      <c r="C5" s="199"/>
      <c r="D5" s="327"/>
    </row>
    <row r="6" spans="1:4" ht="68.25" customHeight="1">
      <c r="A6" s="435" t="s">
        <v>328</v>
      </c>
      <c r="B6" s="435"/>
      <c r="C6" s="435"/>
      <c r="D6" s="435"/>
    </row>
    <row r="7" spans="3:4" ht="14.25" customHeight="1">
      <c r="C7" s="428" t="s">
        <v>4</v>
      </c>
      <c r="D7" s="428"/>
    </row>
    <row r="8" spans="1:4" ht="31.5">
      <c r="A8" s="325" t="s">
        <v>323</v>
      </c>
      <c r="B8" s="325" t="s">
        <v>129</v>
      </c>
      <c r="C8" s="51" t="s">
        <v>96</v>
      </c>
      <c r="D8" s="52" t="s">
        <v>9</v>
      </c>
    </row>
    <row r="9" spans="1:4" ht="18.75">
      <c r="A9" s="325">
        <v>1</v>
      </c>
      <c r="B9" s="325">
        <v>2</v>
      </c>
      <c r="C9" s="325">
        <v>3</v>
      </c>
      <c r="D9" s="325">
        <v>4</v>
      </c>
    </row>
    <row r="10" spans="1:4" ht="18.75">
      <c r="A10" s="326" t="s">
        <v>274</v>
      </c>
      <c r="B10" s="325"/>
      <c r="C10" s="325">
        <f>56.7+0.1</f>
        <v>56.800000000000004</v>
      </c>
      <c r="D10" s="325">
        <f>56.7+0.1</f>
        <v>56.800000000000004</v>
      </c>
    </row>
    <row r="11" spans="1:4" ht="22.5" customHeight="1">
      <c r="A11" s="432" t="s">
        <v>128</v>
      </c>
      <c r="B11" s="433"/>
      <c r="C11" s="434"/>
      <c r="D11" s="336"/>
    </row>
    <row r="12" spans="1:4" ht="109.5" customHeight="1">
      <c r="A12" s="324" t="s">
        <v>16</v>
      </c>
      <c r="B12" s="323" t="s">
        <v>326</v>
      </c>
      <c r="C12" s="322">
        <f>566.3+170+70</f>
        <v>806.3</v>
      </c>
      <c r="D12" s="322">
        <f>566.3+170+70</f>
        <v>806.3</v>
      </c>
    </row>
    <row r="13" spans="1:4" ht="19.5" customHeight="1">
      <c r="A13" s="120" t="s">
        <v>127</v>
      </c>
      <c r="B13" s="120"/>
      <c r="C13" s="322">
        <f>C12</f>
        <v>806.3</v>
      </c>
      <c r="D13" s="322">
        <f>D12</f>
        <v>806.3</v>
      </c>
    </row>
    <row r="14" spans="1:4" ht="18.75">
      <c r="A14" s="429" t="s">
        <v>126</v>
      </c>
      <c r="B14" s="430"/>
      <c r="C14" s="431"/>
      <c r="D14" s="336"/>
    </row>
    <row r="15" spans="1:5" ht="72" customHeight="1">
      <c r="A15" s="242" t="s">
        <v>155</v>
      </c>
      <c r="B15" s="243" t="s">
        <v>322</v>
      </c>
      <c r="C15" s="322">
        <f>'[1]приложение 6'!J97</f>
        <v>743.1</v>
      </c>
      <c r="D15" s="322">
        <v>743.1</v>
      </c>
      <c r="E15" s="338"/>
    </row>
    <row r="16" spans="1:4" ht="51" customHeight="1">
      <c r="A16" s="242" t="s">
        <v>302</v>
      </c>
      <c r="B16" s="243" t="s">
        <v>321</v>
      </c>
      <c r="C16" s="322">
        <v>120</v>
      </c>
      <c r="D16" s="322">
        <v>120</v>
      </c>
    </row>
    <row r="17" spans="1:4" ht="26.25" customHeight="1">
      <c r="A17" s="119" t="s">
        <v>125</v>
      </c>
      <c r="B17" s="119"/>
      <c r="C17" s="321">
        <f>C15+C16</f>
        <v>863.1</v>
      </c>
      <c r="D17" s="321">
        <f>D15+D16</f>
        <v>863.1</v>
      </c>
    </row>
    <row r="18" ht="16.5" customHeight="1" hidden="1">
      <c r="C18" s="50"/>
    </row>
    <row r="19" ht="18.75">
      <c r="C19" s="50"/>
    </row>
  </sheetData>
  <sheetProtection/>
  <mergeCells count="8">
    <mergeCell ref="C1:D1"/>
    <mergeCell ref="C2:D2"/>
    <mergeCell ref="C3:D3"/>
    <mergeCell ref="C4:D4"/>
    <mergeCell ref="C7:D7"/>
    <mergeCell ref="A14:C14"/>
    <mergeCell ref="A11:C11"/>
    <mergeCell ref="A6:D6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Громова</dc:creator>
  <cp:keywords/>
  <dc:description/>
  <cp:lastModifiedBy>Пользователь Windows</cp:lastModifiedBy>
  <cp:lastPrinted>2022-01-28T07:12:27Z</cp:lastPrinted>
  <dcterms:created xsi:type="dcterms:W3CDTF">2016-01-29T09:34:58Z</dcterms:created>
  <dcterms:modified xsi:type="dcterms:W3CDTF">2022-06-14T16:23:29Z</dcterms:modified>
  <cp:category/>
  <cp:version/>
  <cp:contentType/>
  <cp:contentStatus/>
</cp:coreProperties>
</file>